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1b'!$A$1:$O$48</definedName>
    <definedName name="_xlnm.Print_Area" localSheetId="0">'Zal_1_WPF_wg_RIO_Lodz'!$A$1:$L$51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5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6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6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6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6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6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7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<sst xmlns="http://schemas.openxmlformats.org/spreadsheetml/2006/main" count="208" uniqueCount="167">
  <si>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</si>
  <si>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</si>
  <si>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</si>
  <si>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</si>
  <si>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</si>
  <si>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</si>
  <si>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</si>
  <si>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</si>
  <si>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</si>
  <si>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</si>
  <si>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</si>
  <si>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</si>
  <si>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</si>
  <si>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</si>
  <si>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</si>
  <si>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</si>
  <si>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</si>
  <si>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</si>
  <si>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</si>
  <si>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</si>
  <si>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</si>
  <si>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</si>
  <si>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</si>
  <si>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</si>
  <si>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</si>
  <si>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</si>
  <si>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</si>
  <si>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</si>
  <si>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</si>
  <si>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</si>
  <si>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</si>
  <si>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</si>
  <si>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</si>
  <si>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</si>
  <si>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</si>
  <si>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</si>
  <si>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</si>
  <si>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</si>
  <si>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</si>
  <si>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</si>
  <si>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</si>
  <si>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</si>
  <si>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</si>
  <si>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</si>
  <si>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</si>
  <si>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</si>
  <si>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</si>
  <si>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</si>
  <si>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</si>
  <si>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</si>
  <si>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</si>
  <si>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</si>
  <si>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</si>
  <si>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</si>
  <si>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</si>
  <si>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</si>
  <si>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[([1a]-[19]+[1c])/[1]])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</si>
  <si>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</si>
  <si>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</si>
  <si>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</si>
  <si>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</si>
  <si>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</si>
  <si>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</si>
  <si>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</si>
  <si>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</si>
  <si>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</si>
  <si>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</si>
  <si>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</si>
  <si>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</si>
  <si>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</si>
  <si>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</si>
  <si>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</si>
  <si>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</si>
  <si>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</si>
  <si>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</si>
  <si>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</si>
  <si>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</si>
  <si>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</si>
  <si>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</si>
  <si>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</si>
  <si>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</si>
  <si>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</si>
  <si>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</si>
  <si>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</si>
  <si>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</si>
  <si>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</si>
  <si>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</si>
  <si>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</si>
  <si>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</si>
  <si>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</si>
  <si>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</si>
  <si>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</si>
  <si>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</si>
  <si>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</si>
  <si>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</si>
  <si>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</si>
  <si>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</si>
  <si>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</si>
  <si>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</si>
  <si>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</si>
  <si>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</si>
  <si>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</si>
  <si>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</si>
  <si>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</si>
  <si>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</si>
  <si>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</si>
  <si>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</si>
  <si>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</si>
  <si>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</si>
  <si>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</si>
  <si>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</si>
  <si>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</si>
  <si>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</si>
  <si>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</si>
  <si>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</si>
  <si>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</si>
  <si>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1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</si>
  <si>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</si>
  <si>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</si>
  <si>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</si>
  <si>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</si>
  <si>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</si>
  <si>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</si>
  <si>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</si>
  <si>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t>Przewidyw. wykonanie</t>
  </si>
  <si>
    <t>Urząd Gminy</t>
  </si>
  <si>
    <t>900</t>
  </si>
  <si>
    <t>600</t>
  </si>
  <si>
    <t>60016</t>
  </si>
  <si>
    <t>…….</t>
  </si>
  <si>
    <t xml:space="preserve">      - na pokrycie zobowiązań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</si>
  <si>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</si>
  <si>
    <t>Obsługa i konserwacja oświetlenia ulicznego na terenie Gminy Rawa Mazowiecka</t>
  </si>
  <si>
    <t>Odśnieżanie dróg gminnych</t>
  </si>
  <si>
    <t>Monitoring obiektów będących własnością Gminy Rawa Mazowiecka</t>
  </si>
  <si>
    <t xml:space="preserve">700        750            801                 </t>
  </si>
  <si>
    <t>70005        75023                 80101</t>
  </si>
  <si>
    <t>90015</t>
  </si>
  <si>
    <t>Usługi telekomunikacyjne</t>
  </si>
  <si>
    <t>750            801                 852</t>
  </si>
  <si>
    <t xml:space="preserve"> 75023                 80101               85219</t>
  </si>
  <si>
    <t>Usługi internetowe</t>
  </si>
  <si>
    <t xml:space="preserve">750            801                 </t>
  </si>
  <si>
    <t>75023                 80101</t>
  </si>
  <si>
    <t>Dowóz dzieci do szkół</t>
  </si>
  <si>
    <t>GZOKS</t>
  </si>
  <si>
    <t>Urząd Gminy                 GZOKS</t>
  </si>
  <si>
    <t>Urząd Gminy                   GZOKS               GOPS</t>
  </si>
  <si>
    <t xml:space="preserve"> 801                 </t>
  </si>
  <si>
    <t xml:space="preserve"> 80113</t>
  </si>
  <si>
    <t>Urząd Gminy                         Urząd Gminy                  GZOKS</t>
  </si>
  <si>
    <t>(doch.bież.-wyd.bież.+doch.ze sprzed.maj.)/dochody ogółem</t>
  </si>
  <si>
    <t>WIELOLETNIA PROGNOZA FINANSOWA</t>
  </si>
  <si>
    <t>do uchwały Rady Gminy Rawa Mazowiecka nr ………….</t>
  </si>
  <si>
    <t>z dnia …………………</t>
  </si>
  <si>
    <t>Załącznik nr 1</t>
  </si>
  <si>
    <t>Załącznik nr 2</t>
  </si>
  <si>
    <t>Wykaz przedsięwzięć do WPF na lata 2012-2015</t>
  </si>
  <si>
    <t>2011</t>
  </si>
  <si>
    <t>2012</t>
  </si>
  <si>
    <t>2013</t>
  </si>
  <si>
    <t>2014</t>
  </si>
  <si>
    <t>2015</t>
  </si>
  <si>
    <t>2016</t>
  </si>
  <si>
    <t>2017</t>
  </si>
  <si>
    <t xml:space="preserve">Wykonanie </t>
  </si>
  <si>
    <t>2010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</si>
</sst>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zcionka tekstu podstawowego"/>
      <family val="0"/>
    </font>
    <font>
      <sz val="11"/>
      <name val="Arial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1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164" fontId="2" fillId="0" borderId="10" xfId="55" applyNumberFormat="1" applyFont="1" applyBorder="1" applyAlignment="1">
      <alignment vertical="center"/>
      <protection/>
    </xf>
    <xf numFmtId="164" fontId="3" fillId="0" borderId="10" xfId="55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2" fillId="0" borderId="11" xfId="55" applyFont="1" applyBorder="1" applyAlignment="1">
      <alignment vertical="center" wrapText="1"/>
      <protection/>
    </xf>
    <xf numFmtId="0" fontId="2" fillId="0" borderId="11" xfId="55" applyFont="1" applyBorder="1" applyAlignment="1" quotePrefix="1">
      <alignment vertical="center" wrapText="1"/>
      <protection/>
    </xf>
    <xf numFmtId="0" fontId="2" fillId="0" borderId="12" xfId="55" applyFont="1" applyBorder="1" applyAlignment="1" quotePrefix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10" fontId="3" fillId="0" borderId="10" xfId="55" applyNumberFormat="1" applyFont="1" applyBorder="1" applyAlignment="1">
      <alignment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10" fontId="3" fillId="33" borderId="10" xfId="55" applyNumberFormat="1" applyFont="1" applyFill="1" applyBorder="1" applyAlignment="1">
      <alignment vertical="center"/>
      <protection/>
    </xf>
    <xf numFmtId="164" fontId="6" fillId="0" borderId="0" xfId="0" applyNumberFormat="1" applyFont="1" applyAlignment="1">
      <alignment/>
    </xf>
    <xf numFmtId="164" fontId="3" fillId="0" borderId="13" xfId="55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64" fontId="2" fillId="0" borderId="14" xfId="55" applyNumberFormat="1" applyFont="1" applyBorder="1" applyAlignment="1">
      <alignment vertical="center"/>
      <protection/>
    </xf>
    <xf numFmtId="164" fontId="3" fillId="0" borderId="15" xfId="55" applyNumberFormat="1" applyFont="1" applyBorder="1" applyAlignment="1">
      <alignment vertical="center"/>
      <protection/>
    </xf>
    <xf numFmtId="164" fontId="3" fillId="0" borderId="16" xfId="55" applyNumberFormat="1" applyFont="1" applyBorder="1" applyAlignment="1">
      <alignment vertical="center"/>
      <protection/>
    </xf>
    <xf numFmtId="164" fontId="3" fillId="0" borderId="14" xfId="55" applyNumberFormat="1" applyFont="1" applyBorder="1" applyAlignment="1">
      <alignment vertical="center"/>
      <protection/>
    </xf>
    <xf numFmtId="10" fontId="3" fillId="0" borderId="14" xfId="55" applyNumberFormat="1" applyFont="1" applyBorder="1" applyAlignment="1">
      <alignment vertical="center"/>
      <protection/>
    </xf>
    <xf numFmtId="0" fontId="3" fillId="0" borderId="14" xfId="55" applyFont="1" applyBorder="1" applyAlignment="1">
      <alignment horizontal="center" vertical="center" wrapText="1"/>
      <protection/>
    </xf>
    <xf numFmtId="10" fontId="3" fillId="33" borderId="14" xfId="55" applyNumberFormat="1" applyFont="1" applyFill="1" applyBorder="1" applyAlignment="1">
      <alignment vertical="center"/>
      <protection/>
    </xf>
    <xf numFmtId="10" fontId="3" fillId="0" borderId="17" xfId="55" applyNumberFormat="1" applyFont="1" applyBorder="1" applyAlignment="1">
      <alignment vertical="center"/>
      <protection/>
    </xf>
    <xf numFmtId="164" fontId="3" fillId="0" borderId="18" xfId="55" applyNumberFormat="1" applyFont="1" applyBorder="1" applyAlignment="1">
      <alignment vertical="center"/>
      <protection/>
    </xf>
    <xf numFmtId="164" fontId="3" fillId="0" borderId="17" xfId="55" applyNumberFormat="1" applyFont="1" applyBorder="1" applyAlignment="1">
      <alignment vertical="center"/>
      <protection/>
    </xf>
    <xf numFmtId="164" fontId="3" fillId="0" borderId="19" xfId="55" applyNumberFormat="1" applyFont="1" applyBorder="1" applyAlignment="1">
      <alignment vertical="center"/>
      <protection/>
    </xf>
    <xf numFmtId="0" fontId="3" fillId="0" borderId="12" xfId="55" applyFont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/>
    </xf>
    <xf numFmtId="164" fontId="3" fillId="6" borderId="10" xfId="55" applyNumberFormat="1" applyFont="1" applyFill="1" applyBorder="1" applyAlignment="1">
      <alignment vertical="center"/>
      <protection/>
    </xf>
    <xf numFmtId="164" fontId="3" fillId="6" borderId="14" xfId="55" applyNumberFormat="1" applyFont="1" applyFill="1" applyBorder="1" applyAlignment="1">
      <alignment vertical="center"/>
      <protection/>
    </xf>
    <xf numFmtId="0" fontId="2" fillId="0" borderId="20" xfId="55" applyFont="1" applyBorder="1" applyAlignment="1" quotePrefix="1">
      <alignment vertical="center" wrapText="1"/>
      <protection/>
    </xf>
    <xf numFmtId="10" fontId="3" fillId="0" borderId="17" xfId="55" applyNumberFormat="1" applyFont="1" applyFill="1" applyBorder="1" applyAlignment="1">
      <alignment vertical="center"/>
      <protection/>
    </xf>
    <xf numFmtId="10" fontId="3" fillId="0" borderId="19" xfId="55" applyNumberFormat="1" applyFont="1" applyFill="1" applyBorder="1" applyAlignment="1">
      <alignment vertical="center"/>
      <protection/>
    </xf>
    <xf numFmtId="164" fontId="2" fillId="0" borderId="21" xfId="55" applyNumberFormat="1" applyFont="1" applyBorder="1" applyAlignment="1">
      <alignment vertical="center"/>
      <protection/>
    </xf>
    <xf numFmtId="49" fontId="3" fillId="33" borderId="22" xfId="55" applyNumberFormat="1" applyFont="1" applyFill="1" applyBorder="1" applyAlignment="1">
      <alignment horizontal="center" vertical="center"/>
      <protection/>
    </xf>
    <xf numFmtId="164" fontId="3" fillId="6" borderId="23" xfId="55" applyNumberFormat="1" applyFont="1" applyFill="1" applyBorder="1" applyAlignment="1">
      <alignment vertical="center"/>
      <protection/>
    </xf>
    <xf numFmtId="164" fontId="3" fillId="6" borderId="24" xfId="55" applyNumberFormat="1" applyFont="1" applyFill="1" applyBorder="1" applyAlignment="1">
      <alignment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0" fontId="3" fillId="6" borderId="21" xfId="55" applyFont="1" applyFill="1" applyBorder="1" applyAlignment="1">
      <alignment horizontal="center" vertical="center"/>
      <protection/>
    </xf>
    <xf numFmtId="0" fontId="3" fillId="6" borderId="25" xfId="55" applyFont="1" applyFill="1" applyBorder="1" applyAlignment="1">
      <alignment horizontal="center" vertical="center"/>
      <protection/>
    </xf>
    <xf numFmtId="0" fontId="3" fillId="0" borderId="26" xfId="55" applyFont="1" applyBorder="1" applyAlignment="1">
      <alignment horizontal="center" vertical="center"/>
      <protection/>
    </xf>
    <xf numFmtId="0" fontId="3" fillId="0" borderId="27" xfId="55" applyFont="1" applyBorder="1" applyAlignment="1">
      <alignment horizontal="center" vertical="center"/>
      <protection/>
    </xf>
    <xf numFmtId="0" fontId="7" fillId="6" borderId="21" xfId="55" applyFont="1" applyFill="1" applyBorder="1" applyAlignment="1">
      <alignment horizontal="center" vertical="center"/>
      <protection/>
    </xf>
    <xf numFmtId="164" fontId="3" fillId="0" borderId="15" xfId="55" applyNumberFormat="1" applyFont="1" applyBorder="1" applyAlignment="1">
      <alignment horizontal="center" vertical="center"/>
      <protection/>
    </xf>
    <xf numFmtId="164" fontId="3" fillId="0" borderId="16" xfId="55" applyNumberFormat="1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3" fillId="34" borderId="28" xfId="55" applyFont="1" applyFill="1" applyBorder="1" applyAlignment="1">
      <alignment horizontal="center" vertical="center"/>
      <protection/>
    </xf>
    <xf numFmtId="164" fontId="3" fillId="34" borderId="13" xfId="55" applyNumberFormat="1" applyFont="1" applyFill="1" applyBorder="1" applyAlignment="1">
      <alignment vertical="center"/>
      <protection/>
    </xf>
    <xf numFmtId="164" fontId="3" fillId="34" borderId="18" xfId="55" applyNumberFormat="1" applyFont="1" applyFill="1" applyBorder="1" applyAlignment="1">
      <alignment vertical="center"/>
      <protection/>
    </xf>
    <xf numFmtId="0" fontId="3" fillId="0" borderId="28" xfId="0" applyFont="1" applyBorder="1" applyAlignment="1">
      <alignment horizontal="center" vertical="top"/>
    </xf>
    <xf numFmtId="0" fontId="11" fillId="0" borderId="29" xfId="55" applyFont="1" applyBorder="1" applyAlignment="1">
      <alignment horizontal="center" vertical="center"/>
      <protection/>
    </xf>
    <xf numFmtId="164" fontId="2" fillId="0" borderId="30" xfId="55" applyNumberFormat="1" applyFont="1" applyBorder="1" applyAlignment="1">
      <alignment vertical="center"/>
      <protection/>
    </xf>
    <xf numFmtId="164" fontId="2" fillId="0" borderId="31" xfId="55" applyNumberFormat="1" applyFont="1" applyBorder="1" applyAlignment="1">
      <alignment vertical="center"/>
      <protection/>
    </xf>
    <xf numFmtId="0" fontId="11" fillId="0" borderId="21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0" fontId="11" fillId="0" borderId="14" xfId="55" applyFont="1" applyBorder="1" applyAlignment="1">
      <alignment horizontal="left" vertical="center" wrapText="1"/>
      <protection/>
    </xf>
    <xf numFmtId="0" fontId="11" fillId="0" borderId="10" xfId="55" applyFont="1" applyBorder="1" applyAlignment="1">
      <alignment horizontal="left" vertical="center"/>
      <protection/>
    </xf>
    <xf numFmtId="164" fontId="2" fillId="0" borderId="23" xfId="55" applyNumberFormat="1" applyFont="1" applyBorder="1" applyAlignment="1">
      <alignment vertical="center"/>
      <protection/>
    </xf>
    <xf numFmtId="164" fontId="2" fillId="0" borderId="24" xfId="55" applyNumberFormat="1" applyFont="1" applyBorder="1" applyAlignment="1">
      <alignment vertical="center"/>
      <protection/>
    </xf>
    <xf numFmtId="0" fontId="6" fillId="35" borderId="32" xfId="0" applyFont="1" applyFill="1" applyBorder="1" applyAlignment="1">
      <alignment horizontal="center" vertical="center" wrapText="1"/>
    </xf>
    <xf numFmtId="49" fontId="3" fillId="33" borderId="32" xfId="55" applyNumberFormat="1" applyFont="1" applyFill="1" applyBorder="1" applyAlignment="1">
      <alignment horizontal="center"/>
      <protection/>
    </xf>
    <xf numFmtId="49" fontId="3" fillId="33" borderId="33" xfId="55" applyNumberFormat="1" applyFont="1" applyFill="1" applyBorder="1" applyAlignment="1">
      <alignment horizontal="center"/>
      <protection/>
    </xf>
    <xf numFmtId="49" fontId="3" fillId="33" borderId="34" xfId="55" applyNumberFormat="1" applyFont="1" applyFill="1" applyBorder="1" applyAlignment="1">
      <alignment horizontal="center"/>
      <protection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5" fillId="0" borderId="10" xfId="0" applyFont="1" applyBorder="1" applyAlignment="1">
      <alignment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6" fillId="0" borderId="10" xfId="0" applyFont="1" applyBorder="1" applyAlignment="1">
      <alignment/>
    </xf>
    <xf numFmtId="49" fontId="66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1" xfId="0" applyFont="1" applyBorder="1" applyAlignment="1">
      <alignment horizontal="left" wrapText="1"/>
    </xf>
    <xf numFmtId="164" fontId="67" fillId="0" borderId="15" xfId="55" applyNumberFormat="1" applyFont="1" applyBorder="1" applyAlignment="1">
      <alignment horizontal="center" vertical="center"/>
      <protection/>
    </xf>
    <xf numFmtId="0" fontId="13" fillId="35" borderId="37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63" fillId="0" borderId="40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11" fillId="0" borderId="21" xfId="55" applyFont="1" applyFill="1" applyBorder="1" applyAlignment="1">
      <alignment horizontal="center" vertical="center"/>
      <protection/>
    </xf>
    <xf numFmtId="164" fontId="2" fillId="0" borderId="10" xfId="55" applyNumberFormat="1" applyFont="1" applyFill="1" applyBorder="1" applyAlignment="1">
      <alignment vertical="center"/>
      <protection/>
    </xf>
    <xf numFmtId="164" fontId="2" fillId="0" borderId="14" xfId="55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68" fillId="0" borderId="10" xfId="0" applyFont="1" applyBorder="1" applyAlignment="1">
      <alignment/>
    </xf>
    <xf numFmtId="4" fontId="69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1" xfId="0" applyFont="1" applyBorder="1" applyAlignment="1">
      <alignment wrapText="1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49" fontId="72" fillId="0" borderId="10" xfId="0" applyNumberFormat="1" applyFont="1" applyBorder="1" applyAlignment="1">
      <alignment horizontal="center"/>
    </xf>
    <xf numFmtId="4" fontId="73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/>
    </xf>
    <xf numFmtId="49" fontId="72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vertical="top"/>
    </xf>
    <xf numFmtId="0" fontId="72" fillId="0" borderId="11" xfId="0" applyFont="1" applyBorder="1" applyAlignment="1">
      <alignment vertical="top" wrapText="1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top" wrapText="1"/>
    </xf>
    <xf numFmtId="0" fontId="71" fillId="0" borderId="10" xfId="0" applyFont="1" applyBorder="1" applyAlignment="1">
      <alignment/>
    </xf>
    <xf numFmtId="0" fontId="69" fillId="0" borderId="10" xfId="0" applyFont="1" applyBorder="1" applyAlignment="1">
      <alignment/>
    </xf>
    <xf numFmtId="4" fontId="68" fillId="0" borderId="10" xfId="0" applyNumberFormat="1" applyFont="1" applyBorder="1" applyAlignment="1">
      <alignment/>
    </xf>
    <xf numFmtId="0" fontId="73" fillId="0" borderId="0" xfId="0" applyFont="1" applyAlignment="1">
      <alignment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4" fontId="76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4" fontId="71" fillId="0" borderId="10" xfId="0" applyNumberFormat="1" applyFont="1" applyBorder="1" applyAlignment="1">
      <alignment/>
    </xf>
    <xf numFmtId="0" fontId="70" fillId="0" borderId="0" xfId="0" applyFont="1" applyAlignment="1">
      <alignment wrapText="1"/>
    </xf>
    <xf numFmtId="0" fontId="68" fillId="0" borderId="10" xfId="0" applyFont="1" applyBorder="1" applyAlignment="1">
      <alignment wrapText="1"/>
    </xf>
    <xf numFmtId="4" fontId="68" fillId="0" borderId="10" xfId="0" applyNumberFormat="1" applyFont="1" applyBorder="1" applyAlignment="1">
      <alignment wrapText="1"/>
    </xf>
    <xf numFmtId="0" fontId="3" fillId="0" borderId="11" xfId="55" applyFont="1" applyBorder="1" applyAlignment="1">
      <alignment horizontal="left" vertical="center"/>
      <protection/>
    </xf>
    <xf numFmtId="0" fontId="10" fillId="0" borderId="28" xfId="0" applyFont="1" applyBorder="1" applyAlignment="1">
      <alignment horizontal="center" vertical="top"/>
    </xf>
    <xf numFmtId="164" fontId="75" fillId="0" borderId="13" xfId="55" applyNumberFormat="1" applyFont="1" applyBorder="1" applyAlignment="1">
      <alignment horizontal="center" vertical="center"/>
      <protection/>
    </xf>
    <xf numFmtId="164" fontId="67" fillId="0" borderId="13" xfId="55" applyNumberFormat="1" applyFont="1" applyBorder="1" applyAlignment="1">
      <alignment horizontal="center" vertical="center"/>
      <protection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17" fillId="0" borderId="0" xfId="53" applyNumberFormat="1" applyFont="1" applyFill="1" applyAlignment="1" applyProtection="1">
      <alignment horizontal="right" vertical="center"/>
      <protection locked="0"/>
    </xf>
    <xf numFmtId="165" fontId="3" fillId="34" borderId="28" xfId="55" applyNumberFormat="1" applyFont="1" applyFill="1" applyBorder="1" applyAlignment="1">
      <alignment vertical="center"/>
      <protection/>
    </xf>
    <xf numFmtId="165" fontId="3" fillId="34" borderId="13" xfId="55" applyNumberFormat="1" applyFont="1" applyFill="1" applyBorder="1" applyAlignment="1">
      <alignment vertical="center"/>
      <protection/>
    </xf>
    <xf numFmtId="165" fontId="2" fillId="0" borderId="21" xfId="55" applyNumberFormat="1" applyFont="1" applyBorder="1" applyAlignment="1">
      <alignment vertical="center"/>
      <protection/>
    </xf>
    <xf numFmtId="165" fontId="2" fillId="0" borderId="10" xfId="55" applyNumberFormat="1" applyFont="1" applyBorder="1" applyAlignment="1">
      <alignment vertical="center"/>
      <protection/>
    </xf>
    <xf numFmtId="165" fontId="3" fillId="0" borderId="21" xfId="55" applyNumberFormat="1" applyFont="1" applyBorder="1" applyAlignment="1">
      <alignment vertical="center"/>
      <protection/>
    </xf>
    <xf numFmtId="165" fontId="3" fillId="0" borderId="10" xfId="55" applyNumberFormat="1" applyFont="1" applyBorder="1" applyAlignment="1">
      <alignment vertical="center"/>
      <protection/>
    </xf>
    <xf numFmtId="165" fontId="2" fillId="33" borderId="21" xfId="55" applyNumberFormat="1" applyFont="1" applyFill="1" applyBorder="1" applyAlignment="1">
      <alignment horizontal="center" vertical="center"/>
      <protection/>
    </xf>
    <xf numFmtId="165" fontId="3" fillId="6" borderId="21" xfId="55" applyNumberFormat="1" applyFont="1" applyFill="1" applyBorder="1" applyAlignment="1">
      <alignment vertical="center"/>
      <protection/>
    </xf>
    <xf numFmtId="165" fontId="3" fillId="6" borderId="10" xfId="55" applyNumberFormat="1" applyFont="1" applyFill="1" applyBorder="1" applyAlignment="1">
      <alignment vertical="center"/>
      <protection/>
    </xf>
    <xf numFmtId="165" fontId="3" fillId="6" borderId="25" xfId="55" applyNumberFormat="1" applyFont="1" applyFill="1" applyBorder="1" applyAlignment="1">
      <alignment vertical="center"/>
      <protection/>
    </xf>
    <xf numFmtId="165" fontId="3" fillId="6" borderId="23" xfId="55" applyNumberFormat="1" applyFont="1" applyFill="1" applyBorder="1" applyAlignment="1">
      <alignment vertical="center"/>
      <protection/>
    </xf>
    <xf numFmtId="165" fontId="3" fillId="0" borderId="26" xfId="55" applyNumberFormat="1" applyFont="1" applyBorder="1" applyAlignment="1">
      <alignment vertical="center"/>
      <protection/>
    </xf>
    <xf numFmtId="165" fontId="3" fillId="0" borderId="15" xfId="55" applyNumberFormat="1" applyFont="1" applyBorder="1" applyAlignment="1">
      <alignment vertical="center"/>
      <protection/>
    </xf>
    <xf numFmtId="165" fontId="3" fillId="0" borderId="21" xfId="55" applyNumberFormat="1" applyFont="1" applyBorder="1" applyAlignment="1">
      <alignment horizontal="center" vertical="center" wrapText="1"/>
      <protection/>
    </xf>
    <xf numFmtId="165" fontId="3" fillId="0" borderId="10" xfId="55" applyNumberFormat="1" applyFont="1" applyBorder="1" applyAlignment="1">
      <alignment horizontal="center" vertical="center" wrapText="1"/>
      <protection/>
    </xf>
    <xf numFmtId="165" fontId="2" fillId="0" borderId="29" xfId="55" applyNumberFormat="1" applyFont="1" applyBorder="1" applyAlignment="1">
      <alignment vertical="center"/>
      <protection/>
    </xf>
    <xf numFmtId="165" fontId="2" fillId="0" borderId="30" xfId="55" applyNumberFormat="1" applyFont="1" applyBorder="1" applyAlignment="1">
      <alignment vertical="center"/>
      <protection/>
    </xf>
    <xf numFmtId="165" fontId="2" fillId="0" borderId="21" xfId="55" applyNumberFormat="1" applyFont="1" applyFill="1" applyBorder="1" applyAlignment="1">
      <alignment vertical="center"/>
      <protection/>
    </xf>
    <xf numFmtId="165" fontId="2" fillId="0" borderId="10" xfId="55" applyNumberFormat="1" applyFont="1" applyFill="1" applyBorder="1" applyAlignment="1">
      <alignment vertical="center"/>
      <protection/>
    </xf>
    <xf numFmtId="10" fontId="3" fillId="0" borderId="10" xfId="57" applyNumberFormat="1" applyFont="1" applyBorder="1" applyAlignment="1">
      <alignment vertical="center"/>
    </xf>
    <xf numFmtId="10" fontId="3" fillId="33" borderId="10" xfId="57" applyNumberFormat="1" applyFont="1" applyFill="1" applyBorder="1" applyAlignment="1">
      <alignment vertical="center"/>
    </xf>
    <xf numFmtId="10" fontId="3" fillId="0" borderId="17" xfId="57" applyNumberFormat="1" applyFont="1" applyBorder="1" applyAlignment="1">
      <alignment vertical="center"/>
    </xf>
    <xf numFmtId="10" fontId="3" fillId="0" borderId="21" xfId="57" applyNumberFormat="1" applyFont="1" applyBorder="1" applyAlignment="1">
      <alignment vertical="center"/>
    </xf>
    <xf numFmtId="0" fontId="6" fillId="35" borderId="43" xfId="0" applyFont="1" applyFill="1" applyBorder="1" applyAlignment="1">
      <alignment horizontal="center" vertical="center" wrapText="1"/>
    </xf>
    <xf numFmtId="49" fontId="3" fillId="33" borderId="39" xfId="55" applyNumberFormat="1" applyFont="1" applyFill="1" applyBorder="1" applyAlignment="1">
      <alignment horizontal="center"/>
      <protection/>
    </xf>
    <xf numFmtId="164" fontId="3" fillId="0" borderId="44" xfId="55" applyNumberFormat="1" applyFont="1" applyBorder="1" applyAlignment="1">
      <alignment vertical="center"/>
      <protection/>
    </xf>
    <xf numFmtId="10" fontId="3" fillId="0" borderId="27" xfId="57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3" fillId="0" borderId="11" xfId="55" applyFont="1" applyBorder="1" applyAlignment="1">
      <alignment horizontal="left" vertical="center" wrapText="1"/>
      <protection/>
    </xf>
    <xf numFmtId="0" fontId="3" fillId="0" borderId="12" xfId="55" applyFont="1" applyBorder="1" applyAlignment="1">
      <alignment horizontal="left" vertical="center" wrapText="1"/>
      <protection/>
    </xf>
    <xf numFmtId="0" fontId="3" fillId="0" borderId="2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4" xfId="55" applyFont="1" applyBorder="1" applyAlignment="1">
      <alignment horizontal="left" vertical="center" wrapText="1"/>
      <protection/>
    </xf>
    <xf numFmtId="0" fontId="2" fillId="0" borderId="45" xfId="55" applyFont="1" applyBorder="1" applyAlignment="1">
      <alignment horizontal="left" vertical="center" wrapText="1"/>
      <protection/>
    </xf>
    <xf numFmtId="0" fontId="2" fillId="0" borderId="46" xfId="55" applyFont="1" applyBorder="1" applyAlignment="1">
      <alignment horizontal="left" vertical="center" wrapText="1"/>
      <protection/>
    </xf>
    <xf numFmtId="0" fontId="2" fillId="0" borderId="47" xfId="55" applyFont="1" applyBorder="1" applyAlignment="1">
      <alignment horizontal="left" vertical="center" wrapText="1"/>
      <protection/>
    </xf>
    <xf numFmtId="0" fontId="11" fillId="0" borderId="10" xfId="55" applyFont="1" applyBorder="1" applyAlignment="1">
      <alignment horizontal="left" vertical="center" wrapText="1"/>
      <protection/>
    </xf>
    <xf numFmtId="0" fontId="11" fillId="0" borderId="14" xfId="55" applyFont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left" vertical="center" wrapText="1"/>
      <protection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9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2" fillId="0" borderId="12" xfId="55" applyFont="1" applyBorder="1" applyAlignment="1" quotePrefix="1">
      <alignment horizontal="left" vertical="center" wrapText="1"/>
      <protection/>
    </xf>
    <xf numFmtId="0" fontId="2" fillId="0" borderId="20" xfId="55" applyFont="1" applyBorder="1" applyAlignment="1" quotePrefix="1">
      <alignment horizontal="left" vertical="center" wrapText="1"/>
      <protection/>
    </xf>
    <xf numFmtId="0" fontId="3" fillId="6" borderId="10" xfId="55" applyFont="1" applyFill="1" applyBorder="1" applyAlignment="1">
      <alignment horizontal="left" vertical="center" wrapText="1"/>
      <protection/>
    </xf>
    <xf numFmtId="0" fontId="3" fillId="6" borderId="14" xfId="55" applyFont="1" applyFill="1" applyBorder="1" applyAlignment="1">
      <alignment horizontal="left"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2" fillId="0" borderId="20" xfId="55" applyFont="1" applyBorder="1" applyAlignment="1">
      <alignment vertical="center" wrapText="1"/>
      <protection/>
    </xf>
    <xf numFmtId="0" fontId="3" fillId="0" borderId="11" xfId="55" applyFont="1" applyBorder="1" applyAlignment="1">
      <alignment vertical="center" wrapText="1"/>
      <protection/>
    </xf>
    <xf numFmtId="0" fontId="3" fillId="0" borderId="12" xfId="55" applyFont="1" applyBorder="1" applyAlignment="1">
      <alignment vertical="center" wrapText="1"/>
      <protection/>
    </xf>
    <xf numFmtId="0" fontId="3" fillId="0" borderId="20" xfId="55" applyFont="1" applyBorder="1" applyAlignment="1">
      <alignment vertical="center" wrapText="1"/>
      <protection/>
    </xf>
    <xf numFmtId="0" fontId="3" fillId="0" borderId="50" xfId="55" applyFont="1" applyBorder="1" applyAlignment="1">
      <alignment horizontal="left" vertical="center" wrapText="1"/>
      <protection/>
    </xf>
    <xf numFmtId="0" fontId="3" fillId="0" borderId="51" xfId="55" applyFont="1" applyBorder="1" applyAlignment="1">
      <alignment horizontal="left" vertical="center" wrapText="1"/>
      <protection/>
    </xf>
    <xf numFmtId="0" fontId="3" fillId="0" borderId="52" xfId="55" applyFont="1" applyBorder="1" applyAlignment="1">
      <alignment horizontal="left" vertical="center" wrapText="1"/>
      <protection/>
    </xf>
    <xf numFmtId="0" fontId="3" fillId="0" borderId="48" xfId="55" applyFont="1" applyBorder="1" applyAlignment="1">
      <alignment horizontal="left" vertical="center" wrapText="1"/>
      <protection/>
    </xf>
    <xf numFmtId="0" fontId="3" fillId="0" borderId="49" xfId="55" applyFont="1" applyBorder="1" applyAlignment="1">
      <alignment horizontal="left" vertical="center" wrapText="1"/>
      <protection/>
    </xf>
    <xf numFmtId="0" fontId="3" fillId="0" borderId="53" xfId="55" applyFont="1" applyBorder="1" applyAlignment="1">
      <alignment horizontal="left" vertical="center" wrapText="1"/>
      <protection/>
    </xf>
    <xf numFmtId="0" fontId="2" fillId="0" borderId="12" xfId="55" applyFont="1" applyBorder="1" applyAlignment="1">
      <alignment horizontal="left" vertical="center" wrapText="1"/>
      <protection/>
    </xf>
    <xf numFmtId="0" fontId="2" fillId="0" borderId="20" xfId="55" applyFont="1" applyBorder="1" applyAlignment="1">
      <alignment horizontal="left" vertical="center" wrapText="1"/>
      <protection/>
    </xf>
    <xf numFmtId="0" fontId="7" fillId="6" borderId="10" xfId="55" applyFont="1" applyFill="1" applyBorder="1" applyAlignment="1">
      <alignment horizontal="left" vertical="center" wrapText="1"/>
      <protection/>
    </xf>
    <xf numFmtId="0" fontId="7" fillId="6" borderId="14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33" borderId="54" xfId="55" applyNumberFormat="1" applyFont="1" applyFill="1" applyBorder="1" applyAlignment="1">
      <alignment horizontal="center" vertical="center" wrapText="1"/>
      <protection/>
    </xf>
    <xf numFmtId="49" fontId="3" fillId="33" borderId="38" xfId="55" applyNumberFormat="1" applyFont="1" applyFill="1" applyBorder="1" applyAlignment="1">
      <alignment horizontal="center" vertical="center" wrapText="1"/>
      <protection/>
    </xf>
    <xf numFmtId="49" fontId="3" fillId="33" borderId="39" xfId="55" applyNumberFormat="1" applyFont="1" applyFill="1" applyBorder="1" applyAlignment="1">
      <alignment horizontal="center" vertical="center" wrapText="1"/>
      <protection/>
    </xf>
    <xf numFmtId="0" fontId="3" fillId="34" borderId="41" xfId="55" applyFont="1" applyFill="1" applyBorder="1" applyAlignment="1">
      <alignment horizontal="left" vertical="center" wrapText="1"/>
      <protection/>
    </xf>
    <xf numFmtId="0" fontId="3" fillId="34" borderId="55" xfId="55" applyFont="1" applyFill="1" applyBorder="1" applyAlignment="1">
      <alignment horizontal="left" vertical="center" wrapText="1"/>
      <protection/>
    </xf>
    <xf numFmtId="0" fontId="3" fillId="34" borderId="56" xfId="55" applyFont="1" applyFill="1" applyBorder="1" applyAlignment="1">
      <alignment horizontal="left" vertical="center" wrapText="1"/>
      <protection/>
    </xf>
    <xf numFmtId="0" fontId="7" fillId="6" borderId="11" xfId="55" applyFont="1" applyFill="1" applyBorder="1" applyAlignment="1">
      <alignment horizontal="left" vertical="center" wrapText="1"/>
      <protection/>
    </xf>
    <xf numFmtId="0" fontId="7" fillId="6" borderId="12" xfId="55" applyFont="1" applyFill="1" applyBorder="1" applyAlignment="1">
      <alignment horizontal="left" vertical="center" wrapText="1"/>
      <protection/>
    </xf>
    <xf numFmtId="0" fontId="7" fillId="6" borderId="20" xfId="55" applyFont="1" applyFill="1" applyBorder="1" applyAlignment="1">
      <alignment horizontal="left" vertical="center" wrapText="1"/>
      <protection/>
    </xf>
    <xf numFmtId="0" fontId="7" fillId="6" borderId="40" xfId="55" applyFont="1" applyFill="1" applyBorder="1" applyAlignment="1">
      <alignment horizontal="left" vertical="center" wrapText="1"/>
      <protection/>
    </xf>
    <xf numFmtId="0" fontId="7" fillId="6" borderId="57" xfId="55" applyFont="1" applyFill="1" applyBorder="1" applyAlignment="1">
      <alignment horizontal="left" vertical="center" wrapText="1"/>
      <protection/>
    </xf>
    <xf numFmtId="0" fontId="7" fillId="6" borderId="58" xfId="55" applyFont="1" applyFill="1" applyBorder="1" applyAlignment="1">
      <alignment horizontal="left" vertical="center" wrapText="1"/>
      <protection/>
    </xf>
    <xf numFmtId="0" fontId="3" fillId="6" borderId="11" xfId="55" applyFont="1" applyFill="1" applyBorder="1" applyAlignment="1">
      <alignment vertical="center" wrapText="1"/>
      <protection/>
    </xf>
    <xf numFmtId="0" fontId="3" fillId="6" borderId="12" xfId="55" applyFont="1" applyFill="1" applyBorder="1" applyAlignment="1">
      <alignment vertical="center" wrapText="1"/>
      <protection/>
    </xf>
    <xf numFmtId="0" fontId="3" fillId="6" borderId="20" xfId="55" applyFont="1" applyFill="1" applyBorder="1" applyAlignment="1">
      <alignment vertical="center" wrapText="1"/>
      <protection/>
    </xf>
    <xf numFmtId="0" fontId="79" fillId="0" borderId="11" xfId="0" applyFont="1" applyBorder="1" applyAlignment="1">
      <alignment horizontal="left"/>
    </xf>
    <xf numFmtId="0" fontId="79" fillId="0" borderId="12" xfId="0" applyFont="1" applyBorder="1" applyAlignment="1">
      <alignment horizontal="left"/>
    </xf>
    <xf numFmtId="0" fontId="79" fillId="0" borderId="35" xfId="0" applyFont="1" applyBorder="1" applyAlignment="1">
      <alignment horizontal="left"/>
    </xf>
    <xf numFmtId="0" fontId="68" fillId="0" borderId="11" xfId="0" applyFont="1" applyBorder="1" applyAlignment="1">
      <alignment horizontal="left" wrapText="1"/>
    </xf>
    <xf numFmtId="0" fontId="68" fillId="0" borderId="12" xfId="0" applyFont="1" applyBorder="1" applyAlignment="1">
      <alignment horizontal="left" wrapText="1"/>
    </xf>
    <xf numFmtId="0" fontId="68" fillId="0" borderId="35" xfId="0" applyFont="1" applyBorder="1" applyAlignment="1">
      <alignment horizontal="left" wrapText="1"/>
    </xf>
    <xf numFmtId="0" fontId="63" fillId="0" borderId="12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4" fillId="0" borderId="35" xfId="0" applyFont="1" applyBorder="1" applyAlignment="1">
      <alignment horizontal="left"/>
    </xf>
    <xf numFmtId="0" fontId="78" fillId="0" borderId="11" xfId="0" applyFont="1" applyBorder="1" applyAlignment="1">
      <alignment horizontal="left"/>
    </xf>
    <xf numFmtId="0" fontId="78" fillId="0" borderId="12" xfId="0" applyFont="1" applyBorder="1" applyAlignment="1">
      <alignment horizontal="left"/>
    </xf>
    <xf numFmtId="0" fontId="78" fillId="0" borderId="35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4" fillId="0" borderId="11" xfId="0" applyFont="1" applyBorder="1" applyAlignment="1">
      <alignment horizontal="left" wrapText="1"/>
    </xf>
    <xf numFmtId="0" fontId="64" fillId="0" borderId="12" xfId="0" applyFont="1" applyBorder="1" applyAlignment="1">
      <alignment horizontal="left" wrapText="1"/>
    </xf>
    <xf numFmtId="0" fontId="76" fillId="0" borderId="10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68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2"/>
  <sheetViews>
    <sheetView tabSelected="1" view="pageBreakPreview" zoomScale="90" zoomScaleSheetLayoutView="90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28" sqref="G28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50.09765625" style="3" customWidth="1"/>
    <col min="5" max="6" width="11.5" style="3" customWidth="1"/>
    <col min="7" max="7" width="12.3984375" style="3" customWidth="1"/>
    <col min="8" max="8" width="12.09765625" style="3" customWidth="1"/>
    <col min="9" max="9" width="10.69921875" style="3" customWidth="1"/>
    <col min="10" max="10" width="11.19921875" style="3" customWidth="1"/>
    <col min="11" max="11" width="11" style="3" customWidth="1"/>
    <col min="12" max="12" width="10.59765625" style="3" customWidth="1"/>
    <col min="13" max="13" width="8.8984375" style="3" customWidth="1"/>
    <col min="14" max="14" width="9.09765625" style="3" customWidth="1"/>
    <col min="15" max="15" width="8.69921875" style="3" customWidth="1"/>
    <col min="16" max="36" width="9" style="3" customWidth="1"/>
    <col min="37" max="16384" width="9" style="13" customWidth="1"/>
  </cols>
  <sheetData>
    <row r="1" spans="9:11" ht="14.25">
      <c r="I1" s="13"/>
      <c r="K1" s="130" t="s">
        <v>155</v>
      </c>
    </row>
    <row r="2" spans="9:11" ht="14.25">
      <c r="I2" s="13"/>
      <c r="K2" s="130" t="s">
        <v>153</v>
      </c>
    </row>
    <row r="3" spans="1:11" ht="15" thickBot="1">
      <c r="A3" s="197"/>
      <c r="B3" s="198"/>
      <c r="C3" s="198"/>
      <c r="D3" s="198"/>
      <c r="I3" s="13"/>
      <c r="K3" s="130" t="s">
        <v>154</v>
      </c>
    </row>
    <row r="4" spans="1:36" ht="24.75" thickBot="1">
      <c r="A4" s="88" t="s">
        <v>152</v>
      </c>
      <c r="B4" s="128"/>
      <c r="C4" s="128"/>
      <c r="D4" s="129"/>
      <c r="E4" s="154" t="s">
        <v>165</v>
      </c>
      <c r="F4" s="61" t="s">
        <v>124</v>
      </c>
      <c r="G4" s="79" t="s">
        <v>93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</row>
    <row r="5" spans="1:254" s="26" customFormat="1" ht="13.5" customHeight="1" thickBot="1">
      <c r="A5" s="33" t="s">
        <v>0</v>
      </c>
      <c r="B5" s="199" t="s">
        <v>1</v>
      </c>
      <c r="C5" s="200"/>
      <c r="D5" s="201"/>
      <c r="E5" s="155" t="s">
        <v>166</v>
      </c>
      <c r="F5" s="62" t="s">
        <v>158</v>
      </c>
      <c r="G5" s="63" t="s">
        <v>159</v>
      </c>
      <c r="H5" s="63" t="s">
        <v>160</v>
      </c>
      <c r="I5" s="63" t="s">
        <v>161</v>
      </c>
      <c r="J5" s="63" t="s">
        <v>162</v>
      </c>
      <c r="K5" s="63" t="s">
        <v>163</v>
      </c>
      <c r="L5" s="63" t="s">
        <v>164</v>
      </c>
      <c r="M5" s="63">
        <v>2017</v>
      </c>
      <c r="N5" s="63">
        <v>2018</v>
      </c>
      <c r="O5" s="63">
        <v>2019</v>
      </c>
      <c r="P5" s="63">
        <v>2020</v>
      </c>
      <c r="Q5" s="63">
        <v>2021</v>
      </c>
      <c r="R5" s="63">
        <v>2022</v>
      </c>
      <c r="S5" s="63">
        <v>2023</v>
      </c>
      <c r="T5" s="63">
        <v>2024</v>
      </c>
      <c r="U5" s="63">
        <v>2025</v>
      </c>
      <c r="V5" s="63">
        <v>2026</v>
      </c>
      <c r="W5" s="63">
        <v>2027</v>
      </c>
      <c r="X5" s="63">
        <v>2028</v>
      </c>
      <c r="Y5" s="63">
        <v>2029</v>
      </c>
      <c r="Z5" s="63">
        <v>2030</v>
      </c>
      <c r="AA5" s="63">
        <v>2031</v>
      </c>
      <c r="AB5" s="63">
        <v>2032</v>
      </c>
      <c r="AC5" s="63">
        <v>2033</v>
      </c>
      <c r="AD5" s="63">
        <v>2034</v>
      </c>
      <c r="AE5" s="63">
        <v>2035</v>
      </c>
      <c r="AF5" s="63">
        <v>2036</v>
      </c>
      <c r="AG5" s="63">
        <v>2037</v>
      </c>
      <c r="AH5" s="63">
        <v>2038</v>
      </c>
      <c r="AI5" s="63">
        <v>2039</v>
      </c>
      <c r="AJ5" s="64" t="s">
        <v>94</v>
      </c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36" ht="13.5" customHeight="1">
      <c r="A6" s="48" t="s">
        <v>2</v>
      </c>
      <c r="B6" s="202" t="s">
        <v>71</v>
      </c>
      <c r="C6" s="203"/>
      <c r="D6" s="204"/>
      <c r="E6" s="131">
        <f>+E7+E8</f>
        <v>21716745.07</v>
      </c>
      <c r="F6" s="131">
        <f>+F7+F8</f>
        <v>21349746.29</v>
      </c>
      <c r="G6" s="132">
        <f aca="true" t="shared" si="0" ref="G6:AJ6">+G7+G8</f>
        <v>20437870.52</v>
      </c>
      <c r="H6" s="132">
        <f t="shared" si="0"/>
        <v>20442515</v>
      </c>
      <c r="I6" s="132">
        <f t="shared" si="0"/>
        <v>21282141</v>
      </c>
      <c r="J6" s="132">
        <f t="shared" si="0"/>
        <v>21871248</v>
      </c>
      <c r="K6" s="132">
        <f t="shared" si="0"/>
        <v>22922311</v>
      </c>
      <c r="L6" s="132">
        <f t="shared" si="0"/>
        <v>23015115</v>
      </c>
      <c r="M6" s="49"/>
      <c r="N6" s="49"/>
      <c r="O6" s="49"/>
      <c r="P6" s="49"/>
      <c r="Q6" s="49">
        <f t="shared" si="0"/>
        <v>0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49">
        <f t="shared" si="0"/>
        <v>0</v>
      </c>
      <c r="V6" s="49">
        <f t="shared" si="0"/>
        <v>0</v>
      </c>
      <c r="W6" s="49">
        <f t="shared" si="0"/>
        <v>0</v>
      </c>
      <c r="X6" s="49">
        <f t="shared" si="0"/>
        <v>0</v>
      </c>
      <c r="Y6" s="49">
        <f t="shared" si="0"/>
        <v>0</v>
      </c>
      <c r="Z6" s="49">
        <f t="shared" si="0"/>
        <v>0</v>
      </c>
      <c r="AA6" s="49">
        <f t="shared" si="0"/>
        <v>0</v>
      </c>
      <c r="AB6" s="49">
        <f t="shared" si="0"/>
        <v>0</v>
      </c>
      <c r="AC6" s="49">
        <f t="shared" si="0"/>
        <v>0</v>
      </c>
      <c r="AD6" s="49">
        <f t="shared" si="0"/>
        <v>0</v>
      </c>
      <c r="AE6" s="49">
        <f t="shared" si="0"/>
        <v>0</v>
      </c>
      <c r="AF6" s="49">
        <f t="shared" si="0"/>
        <v>0</v>
      </c>
      <c r="AG6" s="49">
        <f t="shared" si="0"/>
        <v>0</v>
      </c>
      <c r="AH6" s="49">
        <f t="shared" si="0"/>
        <v>0</v>
      </c>
      <c r="AI6" s="49">
        <f t="shared" si="0"/>
        <v>0</v>
      </c>
      <c r="AJ6" s="50">
        <f t="shared" si="0"/>
        <v>0</v>
      </c>
    </row>
    <row r="7" spans="1:36" ht="13.5" customHeight="1">
      <c r="A7" s="36" t="s">
        <v>3</v>
      </c>
      <c r="B7" s="4"/>
      <c r="C7" s="193" t="s">
        <v>4</v>
      </c>
      <c r="D7" s="194"/>
      <c r="E7" s="133">
        <v>20415671.28</v>
      </c>
      <c r="F7" s="133">
        <v>18627402.29</v>
      </c>
      <c r="G7" s="133">
        <v>18686750</v>
      </c>
      <c r="H7" s="134">
        <v>19792515</v>
      </c>
      <c r="I7" s="134">
        <v>20782141</v>
      </c>
      <c r="J7" s="134">
        <v>21821248</v>
      </c>
      <c r="K7" s="134">
        <v>22912311</v>
      </c>
      <c r="L7" s="134">
        <v>23005115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4"/>
    </row>
    <row r="8" spans="1:36" ht="13.5" customHeight="1">
      <c r="A8" s="36" t="s">
        <v>5</v>
      </c>
      <c r="B8" s="4"/>
      <c r="C8" s="193" t="s">
        <v>6</v>
      </c>
      <c r="D8" s="194"/>
      <c r="E8" s="133">
        <v>1301073.79</v>
      </c>
      <c r="F8" s="133">
        <v>2722344</v>
      </c>
      <c r="G8" s="133">
        <v>1751120.52</v>
      </c>
      <c r="H8" s="134">
        <v>650000</v>
      </c>
      <c r="I8" s="134">
        <v>500000</v>
      </c>
      <c r="J8" s="134">
        <v>50000</v>
      </c>
      <c r="K8" s="134">
        <v>10000</v>
      </c>
      <c r="L8" s="134">
        <v>10000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4"/>
    </row>
    <row r="9" spans="1:36" ht="13.5" customHeight="1">
      <c r="A9" s="36" t="s">
        <v>12</v>
      </c>
      <c r="B9" s="5"/>
      <c r="C9" s="6"/>
      <c r="D9" s="29" t="s">
        <v>7</v>
      </c>
      <c r="E9" s="133">
        <v>12686.2</v>
      </c>
      <c r="F9" s="133">
        <v>500000</v>
      </c>
      <c r="G9" s="133">
        <v>500000</v>
      </c>
      <c r="H9" s="133">
        <v>650000</v>
      </c>
      <c r="I9" s="133">
        <v>500000</v>
      </c>
      <c r="J9" s="133">
        <v>50000</v>
      </c>
      <c r="K9" s="133">
        <v>10000</v>
      </c>
      <c r="L9" s="133">
        <v>10000</v>
      </c>
      <c r="M9" s="32"/>
      <c r="N9" s="32"/>
      <c r="O9" s="32"/>
      <c r="P9" s="3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4"/>
    </row>
    <row r="10" spans="1:36" ht="33" customHeight="1">
      <c r="A10" s="37" t="s">
        <v>8</v>
      </c>
      <c r="B10" s="160" t="s">
        <v>9</v>
      </c>
      <c r="C10" s="161"/>
      <c r="D10" s="162"/>
      <c r="E10" s="135">
        <v>17747599.78</v>
      </c>
      <c r="F10" s="135">
        <v>18486907.77</v>
      </c>
      <c r="G10" s="135">
        <v>18381307</v>
      </c>
      <c r="H10" s="136">
        <v>18016413</v>
      </c>
      <c r="I10" s="136">
        <v>19196577</v>
      </c>
      <c r="J10" s="136">
        <v>19378542</v>
      </c>
      <c r="K10" s="136">
        <v>19562328</v>
      </c>
      <c r="L10" s="136">
        <v>19650357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7"/>
    </row>
    <row r="11" spans="1:36" ht="13.5" customHeight="1">
      <c r="A11" s="36" t="s">
        <v>3</v>
      </c>
      <c r="B11" s="4"/>
      <c r="C11" s="193" t="s">
        <v>10</v>
      </c>
      <c r="D11" s="194"/>
      <c r="E11" s="133">
        <v>7494127.03</v>
      </c>
      <c r="F11" s="133">
        <v>8162510</v>
      </c>
      <c r="G11" s="133">
        <v>8727658</v>
      </c>
      <c r="H11" s="134">
        <v>8429110</v>
      </c>
      <c r="I11" s="134">
        <v>8597692</v>
      </c>
      <c r="J11" s="134">
        <v>8769646</v>
      </c>
      <c r="K11" s="134"/>
      <c r="L11" s="13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4"/>
    </row>
    <row r="12" spans="1:36" ht="13.5" customHeight="1">
      <c r="A12" s="36" t="s">
        <v>5</v>
      </c>
      <c r="B12" s="4"/>
      <c r="C12" s="193" t="s">
        <v>11</v>
      </c>
      <c r="D12" s="194"/>
      <c r="E12" s="133">
        <v>2047118.65</v>
      </c>
      <c r="F12" s="133">
        <v>2845400</v>
      </c>
      <c r="G12" s="133">
        <v>2470890</v>
      </c>
      <c r="H12" s="134">
        <v>2960354</v>
      </c>
      <c r="I12" s="134">
        <v>3019561</v>
      </c>
      <c r="J12" s="134">
        <v>3079952</v>
      </c>
      <c r="K12" s="134"/>
      <c r="L12" s="13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4"/>
    </row>
    <row r="13" spans="1:36" ht="13.5" customHeight="1">
      <c r="A13" s="36" t="s">
        <v>12</v>
      </c>
      <c r="B13" s="4"/>
      <c r="C13" s="193" t="s">
        <v>13</v>
      </c>
      <c r="D13" s="194"/>
      <c r="E13" s="133"/>
      <c r="F13" s="133"/>
      <c r="G13" s="134"/>
      <c r="H13" s="134"/>
      <c r="I13" s="134"/>
      <c r="J13" s="134"/>
      <c r="K13" s="134"/>
      <c r="L13" s="13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4"/>
    </row>
    <row r="14" spans="1:36" ht="24">
      <c r="A14" s="36" t="s">
        <v>15</v>
      </c>
      <c r="B14" s="4"/>
      <c r="C14" s="7"/>
      <c r="D14" s="29" t="s">
        <v>14</v>
      </c>
      <c r="E14" s="133"/>
      <c r="F14" s="133"/>
      <c r="G14" s="134"/>
      <c r="H14" s="134"/>
      <c r="I14" s="134"/>
      <c r="J14" s="134"/>
      <c r="K14" s="134"/>
      <c r="L14" s="13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4"/>
    </row>
    <row r="15" spans="1:36" ht="13.5" customHeight="1">
      <c r="A15" s="36" t="s">
        <v>51</v>
      </c>
      <c r="B15" s="4"/>
      <c r="C15" s="193" t="s">
        <v>16</v>
      </c>
      <c r="D15" s="194"/>
      <c r="E15" s="137" t="s">
        <v>70</v>
      </c>
      <c r="F15" s="137" t="s">
        <v>70</v>
      </c>
      <c r="G15" s="134">
        <v>335038</v>
      </c>
      <c r="H15" s="134">
        <v>343888</v>
      </c>
      <c r="I15" s="134">
        <v>287218</v>
      </c>
      <c r="J15" s="134">
        <v>240290</v>
      </c>
      <c r="K15" s="134"/>
      <c r="L15" s="13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4"/>
    </row>
    <row r="16" spans="1:36" ht="13.5" customHeight="1">
      <c r="A16" s="38" t="s">
        <v>17</v>
      </c>
      <c r="B16" s="205" t="s">
        <v>55</v>
      </c>
      <c r="C16" s="206"/>
      <c r="D16" s="207"/>
      <c r="E16" s="138">
        <f>E6-E10</f>
        <v>3969145.289999999</v>
      </c>
      <c r="F16" s="138">
        <f>F6-F10</f>
        <v>2862838.5199999996</v>
      </c>
      <c r="G16" s="139">
        <f aca="true" t="shared" si="1" ref="G16:AI16">G6-G10</f>
        <v>2056563.5199999996</v>
      </c>
      <c r="H16" s="139">
        <f t="shared" si="1"/>
        <v>2426102</v>
      </c>
      <c r="I16" s="139">
        <f t="shared" si="1"/>
        <v>2085564</v>
      </c>
      <c r="J16" s="139">
        <f t="shared" si="1"/>
        <v>2492706</v>
      </c>
      <c r="K16" s="139">
        <f t="shared" si="1"/>
        <v>3359983</v>
      </c>
      <c r="L16" s="139">
        <f t="shared" si="1"/>
        <v>3364758</v>
      </c>
      <c r="M16" s="27"/>
      <c r="N16" s="27"/>
      <c r="O16" s="27"/>
      <c r="P16" s="27"/>
      <c r="Q16" s="27">
        <f t="shared" si="1"/>
        <v>0</v>
      </c>
      <c r="R16" s="27">
        <f t="shared" si="1"/>
        <v>0</v>
      </c>
      <c r="S16" s="27">
        <f t="shared" si="1"/>
        <v>0</v>
      </c>
      <c r="T16" s="27">
        <f t="shared" si="1"/>
        <v>0</v>
      </c>
      <c r="U16" s="27">
        <f t="shared" si="1"/>
        <v>0</v>
      </c>
      <c r="V16" s="27">
        <f t="shared" si="1"/>
        <v>0</v>
      </c>
      <c r="W16" s="27">
        <f t="shared" si="1"/>
        <v>0</v>
      </c>
      <c r="X16" s="27">
        <f t="shared" si="1"/>
        <v>0</v>
      </c>
      <c r="Y16" s="27">
        <f t="shared" si="1"/>
        <v>0</v>
      </c>
      <c r="Z16" s="27">
        <f t="shared" si="1"/>
        <v>0</v>
      </c>
      <c r="AA16" s="27">
        <f t="shared" si="1"/>
        <v>0</v>
      </c>
      <c r="AB16" s="27">
        <f t="shared" si="1"/>
        <v>0</v>
      </c>
      <c r="AC16" s="27">
        <f t="shared" si="1"/>
        <v>0</v>
      </c>
      <c r="AD16" s="27">
        <f t="shared" si="1"/>
        <v>0</v>
      </c>
      <c r="AE16" s="27">
        <f t="shared" si="1"/>
        <v>0</v>
      </c>
      <c r="AF16" s="27">
        <f t="shared" si="1"/>
        <v>0</v>
      </c>
      <c r="AG16" s="27">
        <f t="shared" si="1"/>
        <v>0</v>
      </c>
      <c r="AH16" s="27">
        <f t="shared" si="1"/>
        <v>0</v>
      </c>
      <c r="AI16" s="27">
        <f t="shared" si="1"/>
        <v>0</v>
      </c>
      <c r="AJ16" s="28">
        <f>AJ6-AJ10</f>
        <v>0</v>
      </c>
    </row>
    <row r="17" spans="1:36" ht="27.75" customHeight="1">
      <c r="A17" s="37" t="s">
        <v>18</v>
      </c>
      <c r="B17" s="184" t="s">
        <v>19</v>
      </c>
      <c r="C17" s="185"/>
      <c r="D17" s="186"/>
      <c r="E17" s="135">
        <v>0</v>
      </c>
      <c r="F17" s="135">
        <v>1147374.77</v>
      </c>
      <c r="G17" s="135">
        <v>0</v>
      </c>
      <c r="H17" s="136">
        <f>G59</f>
        <v>0</v>
      </c>
      <c r="I17" s="136">
        <v>0</v>
      </c>
      <c r="J17" s="136">
        <v>0</v>
      </c>
      <c r="K17" s="136">
        <v>0</v>
      </c>
      <c r="L17" s="136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7"/>
    </row>
    <row r="18" spans="1:36" ht="25.5" customHeight="1">
      <c r="A18" s="36" t="s">
        <v>3</v>
      </c>
      <c r="B18" s="4"/>
      <c r="C18" s="178" t="s">
        <v>83</v>
      </c>
      <c r="D18" s="179"/>
      <c r="E18" s="133"/>
      <c r="F18" s="133"/>
      <c r="G18" s="134"/>
      <c r="H18" s="134"/>
      <c r="I18" s="134"/>
      <c r="J18" s="134"/>
      <c r="K18" s="134"/>
      <c r="L18" s="13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4"/>
    </row>
    <row r="19" spans="1:36" ht="14.25" customHeight="1">
      <c r="A19" s="37" t="s">
        <v>20</v>
      </c>
      <c r="B19" s="160" t="s">
        <v>82</v>
      </c>
      <c r="C19" s="161"/>
      <c r="D19" s="162"/>
      <c r="E19" s="135"/>
      <c r="F19" s="135"/>
      <c r="G19" s="136"/>
      <c r="H19" s="136"/>
      <c r="I19" s="136"/>
      <c r="J19" s="136"/>
      <c r="K19" s="136"/>
      <c r="L19" s="13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7"/>
    </row>
    <row r="20" spans="1:36" ht="13.5" customHeight="1">
      <c r="A20" s="38" t="s">
        <v>21</v>
      </c>
      <c r="B20" s="211" t="s">
        <v>54</v>
      </c>
      <c r="C20" s="212"/>
      <c r="D20" s="213"/>
      <c r="E20" s="138">
        <f>E16+E17+E19</f>
        <v>3969145.289999999</v>
      </c>
      <c r="F20" s="138">
        <f aca="true" t="shared" si="2" ref="F20:AJ20">F16+F17+F19</f>
        <v>4010213.2899999996</v>
      </c>
      <c r="G20" s="139">
        <f t="shared" si="2"/>
        <v>2056563.5199999996</v>
      </c>
      <c r="H20" s="139">
        <f t="shared" si="2"/>
        <v>2426102</v>
      </c>
      <c r="I20" s="139">
        <f t="shared" si="2"/>
        <v>2085564</v>
      </c>
      <c r="J20" s="139">
        <f t="shared" si="2"/>
        <v>2492706</v>
      </c>
      <c r="K20" s="139">
        <f t="shared" si="2"/>
        <v>3359983</v>
      </c>
      <c r="L20" s="139">
        <f t="shared" si="2"/>
        <v>3364758</v>
      </c>
      <c r="M20" s="27"/>
      <c r="N20" s="27"/>
      <c r="O20" s="27"/>
      <c r="P20" s="27"/>
      <c r="Q20" s="27">
        <f t="shared" si="2"/>
        <v>0</v>
      </c>
      <c r="R20" s="27">
        <f t="shared" si="2"/>
        <v>0</v>
      </c>
      <c r="S20" s="27">
        <f t="shared" si="2"/>
        <v>0</v>
      </c>
      <c r="T20" s="27">
        <f t="shared" si="2"/>
        <v>0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27">
        <f t="shared" si="2"/>
        <v>0</v>
      </c>
      <c r="Y20" s="27">
        <f t="shared" si="2"/>
        <v>0</v>
      </c>
      <c r="Z20" s="27">
        <f t="shared" si="2"/>
        <v>0</v>
      </c>
      <c r="AA20" s="27">
        <f t="shared" si="2"/>
        <v>0</v>
      </c>
      <c r="AB20" s="27">
        <f t="shared" si="2"/>
        <v>0</v>
      </c>
      <c r="AC20" s="27">
        <f t="shared" si="2"/>
        <v>0</v>
      </c>
      <c r="AD20" s="27">
        <f t="shared" si="2"/>
        <v>0</v>
      </c>
      <c r="AE20" s="27">
        <f t="shared" si="2"/>
        <v>0</v>
      </c>
      <c r="AF20" s="27">
        <f t="shared" si="2"/>
        <v>0</v>
      </c>
      <c r="AG20" s="27">
        <f t="shared" si="2"/>
        <v>0</v>
      </c>
      <c r="AH20" s="27">
        <f t="shared" si="2"/>
        <v>0</v>
      </c>
      <c r="AI20" s="27">
        <f t="shared" si="2"/>
        <v>0</v>
      </c>
      <c r="AJ20" s="28">
        <f t="shared" si="2"/>
        <v>0</v>
      </c>
    </row>
    <row r="21" spans="1:36" ht="13.5" customHeight="1">
      <c r="A21" s="37" t="s">
        <v>22</v>
      </c>
      <c r="B21" s="184" t="s">
        <v>23</v>
      </c>
      <c r="C21" s="185"/>
      <c r="D21" s="186"/>
      <c r="E21" s="136">
        <f>E22+E23</f>
        <v>112134.48999999999</v>
      </c>
      <c r="F21" s="136">
        <f aca="true" t="shared" si="3" ref="F21:AJ21">F22+F23</f>
        <v>991508</v>
      </c>
      <c r="G21" s="136">
        <f t="shared" si="3"/>
        <v>1617508</v>
      </c>
      <c r="H21" s="136">
        <f>H22+H23</f>
        <v>1700715.07</v>
      </c>
      <c r="I21" s="136">
        <f>I22+I23</f>
        <v>1100000</v>
      </c>
      <c r="J21" s="136">
        <f t="shared" si="3"/>
        <v>1647200</v>
      </c>
      <c r="K21" s="136">
        <f>K22+K23</f>
        <v>2370000</v>
      </c>
      <c r="L21" s="136">
        <f>L22+L23</f>
        <v>60000</v>
      </c>
      <c r="M21" s="2"/>
      <c r="N21" s="2"/>
      <c r="O21" s="2"/>
      <c r="P21" s="2"/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0</v>
      </c>
      <c r="Z21" s="2">
        <f t="shared" si="3"/>
        <v>0</v>
      </c>
      <c r="AA21" s="2">
        <f t="shared" si="3"/>
        <v>0</v>
      </c>
      <c r="AB21" s="2">
        <f t="shared" si="3"/>
        <v>0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17">
        <f t="shared" si="3"/>
        <v>0</v>
      </c>
    </row>
    <row r="22" spans="1:36" ht="13.5" customHeight="1">
      <c r="A22" s="36" t="s">
        <v>3</v>
      </c>
      <c r="B22" s="4"/>
      <c r="C22" s="182" t="s">
        <v>24</v>
      </c>
      <c r="D22" s="183"/>
      <c r="E22" s="133">
        <v>88814.12</v>
      </c>
      <c r="F22" s="133">
        <v>759108</v>
      </c>
      <c r="G22" s="134">
        <v>1359108</v>
      </c>
      <c r="H22" s="134">
        <v>1570715.07</v>
      </c>
      <c r="I22" s="134">
        <v>1000000</v>
      </c>
      <c r="J22" s="134">
        <v>1567200</v>
      </c>
      <c r="K22" s="134">
        <v>2300000</v>
      </c>
      <c r="L22" s="134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4"/>
    </row>
    <row r="23" spans="1:36" ht="13.5" customHeight="1">
      <c r="A23" s="36" t="s">
        <v>5</v>
      </c>
      <c r="B23" s="4"/>
      <c r="C23" s="182" t="s">
        <v>25</v>
      </c>
      <c r="D23" s="183"/>
      <c r="E23" s="133">
        <v>23320.37</v>
      </c>
      <c r="F23" s="133">
        <v>232400</v>
      </c>
      <c r="G23" s="134">
        <v>258400</v>
      </c>
      <c r="H23" s="134">
        <v>130000</v>
      </c>
      <c r="I23" s="134">
        <v>100000</v>
      </c>
      <c r="J23" s="134">
        <v>80000</v>
      </c>
      <c r="K23" s="134">
        <v>70000</v>
      </c>
      <c r="L23" s="134">
        <v>60000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4"/>
    </row>
    <row r="24" spans="1:36" ht="13.5" customHeight="1">
      <c r="A24" s="37" t="s">
        <v>26</v>
      </c>
      <c r="B24" s="184" t="s">
        <v>27</v>
      </c>
      <c r="C24" s="185"/>
      <c r="D24" s="186"/>
      <c r="E24" s="135"/>
      <c r="F24" s="135"/>
      <c r="G24" s="136"/>
      <c r="H24" s="136"/>
      <c r="I24" s="136"/>
      <c r="J24" s="136"/>
      <c r="K24" s="136"/>
      <c r="L24" s="13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7"/>
    </row>
    <row r="25" spans="1:36" ht="13.5" customHeight="1">
      <c r="A25" s="38" t="s">
        <v>28</v>
      </c>
      <c r="B25" s="205" t="s">
        <v>53</v>
      </c>
      <c r="C25" s="206"/>
      <c r="D25" s="207"/>
      <c r="E25" s="138">
        <f>E20-E21-E24</f>
        <v>3857010.799999999</v>
      </c>
      <c r="F25" s="138">
        <f>F20-F21-F24</f>
        <v>3018705.2899999996</v>
      </c>
      <c r="G25" s="139">
        <f aca="true" t="shared" si="4" ref="G25:AJ25">G20-G21-G24</f>
        <v>439055.51999999955</v>
      </c>
      <c r="H25" s="139">
        <f t="shared" si="4"/>
        <v>725386.9299999999</v>
      </c>
      <c r="I25" s="139">
        <f t="shared" si="4"/>
        <v>985564</v>
      </c>
      <c r="J25" s="139">
        <f t="shared" si="4"/>
        <v>845506</v>
      </c>
      <c r="K25" s="139">
        <f t="shared" si="4"/>
        <v>989983</v>
      </c>
      <c r="L25" s="139">
        <f t="shared" si="4"/>
        <v>3304758</v>
      </c>
      <c r="M25" s="27"/>
      <c r="N25" s="27"/>
      <c r="O25" s="27"/>
      <c r="P25" s="27"/>
      <c r="Q25" s="27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27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27">
        <f t="shared" si="4"/>
        <v>0</v>
      </c>
      <c r="AB25" s="27">
        <f t="shared" si="4"/>
        <v>0</v>
      </c>
      <c r="AC25" s="27">
        <f t="shared" si="4"/>
        <v>0</v>
      </c>
      <c r="AD25" s="27">
        <f t="shared" si="4"/>
        <v>0</v>
      </c>
      <c r="AE25" s="27">
        <f t="shared" si="4"/>
        <v>0</v>
      </c>
      <c r="AF25" s="27">
        <f t="shared" si="4"/>
        <v>0</v>
      </c>
      <c r="AG25" s="27">
        <f t="shared" si="4"/>
        <v>0</v>
      </c>
      <c r="AH25" s="27">
        <f t="shared" si="4"/>
        <v>0</v>
      </c>
      <c r="AI25" s="27">
        <f t="shared" si="4"/>
        <v>0</v>
      </c>
      <c r="AJ25" s="28">
        <f t="shared" si="4"/>
        <v>0</v>
      </c>
    </row>
    <row r="26" spans="1:36" ht="13.5" customHeight="1">
      <c r="A26" s="37" t="s">
        <v>29</v>
      </c>
      <c r="B26" s="184" t="s">
        <v>30</v>
      </c>
      <c r="C26" s="185"/>
      <c r="D26" s="186"/>
      <c r="E26" s="135">
        <v>7504026.51</v>
      </c>
      <c r="F26" s="135">
        <v>6591599</v>
      </c>
      <c r="G26" s="136">
        <v>2745565</v>
      </c>
      <c r="H26" s="136">
        <v>0</v>
      </c>
      <c r="I26" s="136">
        <v>0</v>
      </c>
      <c r="J26" s="136"/>
      <c r="K26" s="136"/>
      <c r="L26" s="13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7"/>
    </row>
    <row r="27" spans="1:36" ht="13.5" customHeight="1">
      <c r="A27" s="36" t="s">
        <v>3</v>
      </c>
      <c r="B27" s="4"/>
      <c r="C27" s="178" t="s">
        <v>31</v>
      </c>
      <c r="D27" s="179"/>
      <c r="E27" s="137" t="s">
        <v>70</v>
      </c>
      <c r="F27" s="137" t="s">
        <v>70</v>
      </c>
      <c r="G27" s="134"/>
      <c r="H27" s="134">
        <v>0</v>
      </c>
      <c r="I27" s="134"/>
      <c r="J27" s="134"/>
      <c r="K27" s="134"/>
      <c r="L27" s="13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4"/>
    </row>
    <row r="28" spans="1:36" ht="13.5" customHeight="1">
      <c r="A28" s="37" t="s">
        <v>32</v>
      </c>
      <c r="B28" s="160" t="s">
        <v>33</v>
      </c>
      <c r="C28" s="161"/>
      <c r="D28" s="162"/>
      <c r="E28" s="135">
        <v>4275730</v>
      </c>
      <c r="F28" s="135">
        <v>3572893.71</v>
      </c>
      <c r="G28" s="136">
        <v>2306509.48</v>
      </c>
      <c r="H28" s="136"/>
      <c r="I28" s="136"/>
      <c r="J28" s="136"/>
      <c r="K28" s="136"/>
      <c r="L28" s="13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7"/>
    </row>
    <row r="29" spans="1:36" ht="13.5" customHeight="1" thickBot="1">
      <c r="A29" s="39" t="s">
        <v>34</v>
      </c>
      <c r="B29" s="208" t="s">
        <v>52</v>
      </c>
      <c r="C29" s="209"/>
      <c r="D29" s="210"/>
      <c r="E29" s="140">
        <f>E25-E26+E28</f>
        <v>628714.2899999991</v>
      </c>
      <c r="F29" s="140">
        <f>F25-F26+F28</f>
        <v>0</v>
      </c>
      <c r="G29" s="141">
        <f aca="true" t="shared" si="5" ref="G29:AJ29">G25-G26+G28</f>
        <v>0</v>
      </c>
      <c r="H29" s="141">
        <f t="shared" si="5"/>
        <v>725386.9299999999</v>
      </c>
      <c r="I29" s="141">
        <f t="shared" si="5"/>
        <v>985564</v>
      </c>
      <c r="J29" s="141">
        <f t="shared" si="5"/>
        <v>845506</v>
      </c>
      <c r="K29" s="141">
        <f t="shared" si="5"/>
        <v>989983</v>
      </c>
      <c r="L29" s="141">
        <f t="shared" si="5"/>
        <v>3304758</v>
      </c>
      <c r="M29" s="34"/>
      <c r="N29" s="34"/>
      <c r="O29" s="34"/>
      <c r="P29" s="34"/>
      <c r="Q29" s="34">
        <f t="shared" si="5"/>
        <v>0</v>
      </c>
      <c r="R29" s="34">
        <f t="shared" si="5"/>
        <v>0</v>
      </c>
      <c r="S29" s="34">
        <f t="shared" si="5"/>
        <v>0</v>
      </c>
      <c r="T29" s="34">
        <f t="shared" si="5"/>
        <v>0</v>
      </c>
      <c r="U29" s="34">
        <f t="shared" si="5"/>
        <v>0</v>
      </c>
      <c r="V29" s="34">
        <f t="shared" si="5"/>
        <v>0</v>
      </c>
      <c r="W29" s="34">
        <f t="shared" si="5"/>
        <v>0</v>
      </c>
      <c r="X29" s="34">
        <f t="shared" si="5"/>
        <v>0</v>
      </c>
      <c r="Y29" s="34">
        <f t="shared" si="5"/>
        <v>0</v>
      </c>
      <c r="Z29" s="34">
        <f t="shared" si="5"/>
        <v>0</v>
      </c>
      <c r="AA29" s="34">
        <f t="shared" si="5"/>
        <v>0</v>
      </c>
      <c r="AB29" s="34">
        <f t="shared" si="5"/>
        <v>0</v>
      </c>
      <c r="AC29" s="34">
        <f t="shared" si="5"/>
        <v>0</v>
      </c>
      <c r="AD29" s="34">
        <f t="shared" si="5"/>
        <v>0</v>
      </c>
      <c r="AE29" s="34">
        <f t="shared" si="5"/>
        <v>0</v>
      </c>
      <c r="AF29" s="34">
        <f t="shared" si="5"/>
        <v>0</v>
      </c>
      <c r="AG29" s="34">
        <f t="shared" si="5"/>
        <v>0</v>
      </c>
      <c r="AH29" s="34">
        <f t="shared" si="5"/>
        <v>0</v>
      </c>
      <c r="AI29" s="34">
        <f t="shared" si="5"/>
        <v>0</v>
      </c>
      <c r="AJ29" s="35">
        <f t="shared" si="5"/>
        <v>0</v>
      </c>
    </row>
    <row r="30" spans="1:36" ht="13.5" customHeight="1">
      <c r="A30" s="40" t="s">
        <v>35</v>
      </c>
      <c r="B30" s="187" t="s">
        <v>39</v>
      </c>
      <c r="C30" s="188"/>
      <c r="D30" s="189"/>
      <c r="E30" s="142">
        <v>4320137.07</v>
      </c>
      <c r="F30" s="143">
        <f aca="true" t="shared" si="6" ref="F30:L30">E30+F28-F22</f>
        <v>7133922.78</v>
      </c>
      <c r="G30" s="143">
        <f t="shared" si="6"/>
        <v>8081324.26</v>
      </c>
      <c r="H30" s="143">
        <f t="shared" si="6"/>
        <v>6510609.1899999995</v>
      </c>
      <c r="I30" s="143">
        <f t="shared" si="6"/>
        <v>5510609.1899999995</v>
      </c>
      <c r="J30" s="143">
        <f t="shared" si="6"/>
        <v>3943409.1899999995</v>
      </c>
      <c r="K30" s="143">
        <f t="shared" si="6"/>
        <v>1643409.1899999995</v>
      </c>
      <c r="L30" s="143">
        <f t="shared" si="6"/>
        <v>1643409.1899999995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1:36" ht="13.5" customHeight="1">
      <c r="A31" s="36" t="s">
        <v>3</v>
      </c>
      <c r="B31" s="4"/>
      <c r="C31" s="193" t="s">
        <v>40</v>
      </c>
      <c r="D31" s="194"/>
      <c r="E31" s="133"/>
      <c r="F31" s="133"/>
      <c r="G31" s="134"/>
      <c r="H31" s="134"/>
      <c r="I31" s="134"/>
      <c r="J31" s="134"/>
      <c r="K31" s="134"/>
      <c r="L31" s="13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4"/>
    </row>
    <row r="32" spans="1:36" ht="13.5" customHeight="1">
      <c r="A32" s="36" t="s">
        <v>5</v>
      </c>
      <c r="B32" s="4"/>
      <c r="C32" s="193" t="s">
        <v>41</v>
      </c>
      <c r="D32" s="194"/>
      <c r="E32" s="133"/>
      <c r="F32" s="133"/>
      <c r="G32" s="134"/>
      <c r="H32" s="134"/>
      <c r="I32" s="134"/>
      <c r="J32" s="134"/>
      <c r="K32" s="134"/>
      <c r="L32" s="13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4"/>
    </row>
    <row r="33" spans="1:36" ht="13.5" customHeight="1">
      <c r="A33" s="37" t="s">
        <v>36</v>
      </c>
      <c r="B33" s="160" t="s">
        <v>42</v>
      </c>
      <c r="C33" s="161"/>
      <c r="D33" s="162"/>
      <c r="E33" s="135"/>
      <c r="F33" s="135"/>
      <c r="G33" s="136"/>
      <c r="H33" s="136"/>
      <c r="I33" s="136"/>
      <c r="J33" s="136"/>
      <c r="K33" s="136"/>
      <c r="L33" s="13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7"/>
    </row>
    <row r="34" spans="1:36" ht="18" customHeight="1">
      <c r="A34" s="37" t="s">
        <v>37</v>
      </c>
      <c r="B34" s="160" t="s">
        <v>131</v>
      </c>
      <c r="C34" s="161"/>
      <c r="D34" s="161"/>
      <c r="E34" s="153">
        <f>+(E21+E13)/E6</f>
        <v>0.005163503537871571</v>
      </c>
      <c r="F34" s="153">
        <f>+(F21+F13)/F6</f>
        <v>0.04644120761586812</v>
      </c>
      <c r="G34" s="150">
        <f>+(G21+G13)/G6</f>
        <v>0.07914268751321946</v>
      </c>
      <c r="H34" s="150">
        <f aca="true" t="shared" si="7" ref="H34:AJ34">+(H21+H13)/H6</f>
        <v>0.0831950016913281</v>
      </c>
      <c r="I34" s="150">
        <f t="shared" si="7"/>
        <v>0.05168652909498156</v>
      </c>
      <c r="J34" s="150">
        <f t="shared" si="7"/>
        <v>0.07531348919823871</v>
      </c>
      <c r="K34" s="150">
        <f t="shared" si="7"/>
        <v>0.10339271638012415</v>
      </c>
      <c r="L34" s="150">
        <f t="shared" si="7"/>
        <v>0.002606982411341416</v>
      </c>
      <c r="M34" s="8"/>
      <c r="N34" s="8"/>
      <c r="O34" s="8"/>
      <c r="P34" s="8"/>
      <c r="Q34" s="8" t="e">
        <f t="shared" si="7"/>
        <v>#DIV/0!</v>
      </c>
      <c r="R34" s="8" t="e">
        <f t="shared" si="7"/>
        <v>#DIV/0!</v>
      </c>
      <c r="S34" s="8" t="e">
        <f t="shared" si="7"/>
        <v>#DIV/0!</v>
      </c>
      <c r="T34" s="8" t="e">
        <f t="shared" si="7"/>
        <v>#DIV/0!</v>
      </c>
      <c r="U34" s="8" t="e">
        <f t="shared" si="7"/>
        <v>#DIV/0!</v>
      </c>
      <c r="V34" s="8" t="e">
        <f t="shared" si="7"/>
        <v>#DIV/0!</v>
      </c>
      <c r="W34" s="8" t="e">
        <f t="shared" si="7"/>
        <v>#DIV/0!</v>
      </c>
      <c r="X34" s="8" t="e">
        <f t="shared" si="7"/>
        <v>#DIV/0!</v>
      </c>
      <c r="Y34" s="8" t="e">
        <f t="shared" si="7"/>
        <v>#DIV/0!</v>
      </c>
      <c r="Z34" s="8" t="e">
        <f t="shared" si="7"/>
        <v>#DIV/0!</v>
      </c>
      <c r="AA34" s="8" t="e">
        <f t="shared" si="7"/>
        <v>#DIV/0!</v>
      </c>
      <c r="AB34" s="8" t="e">
        <f t="shared" si="7"/>
        <v>#DIV/0!</v>
      </c>
      <c r="AC34" s="8" t="e">
        <f t="shared" si="7"/>
        <v>#DIV/0!</v>
      </c>
      <c r="AD34" s="8" t="e">
        <f t="shared" si="7"/>
        <v>#DIV/0!</v>
      </c>
      <c r="AE34" s="8" t="e">
        <f t="shared" si="7"/>
        <v>#DIV/0!</v>
      </c>
      <c r="AF34" s="8" t="e">
        <f t="shared" si="7"/>
        <v>#DIV/0!</v>
      </c>
      <c r="AG34" s="8" t="e">
        <f t="shared" si="7"/>
        <v>#DIV/0!</v>
      </c>
      <c r="AH34" s="8" t="e">
        <f t="shared" si="7"/>
        <v>#DIV/0!</v>
      </c>
      <c r="AI34" s="8" t="e">
        <f t="shared" si="7"/>
        <v>#DIV/0!</v>
      </c>
      <c r="AJ34" s="18" t="e">
        <f t="shared" si="7"/>
        <v>#DIV/0!</v>
      </c>
    </row>
    <row r="35" spans="1:36" ht="19.5" customHeight="1">
      <c r="A35" s="37"/>
      <c r="B35" s="124" t="s">
        <v>151</v>
      </c>
      <c r="C35" s="25"/>
      <c r="D35" s="25"/>
      <c r="E35" s="153">
        <f>+(E42+E9)/E6</f>
        <v>0.122368122913182</v>
      </c>
      <c r="F35" s="153">
        <f>+(F42+F9)/F6</f>
        <v>0.01911472457127731</v>
      </c>
      <c r="G35" s="150">
        <f aca="true" t="shared" si="8" ref="G35:AJ35">+(G42+G9)/G6</f>
        <v>0.026766144714767477</v>
      </c>
      <c r="H35" s="150">
        <f>+(H42+H9)/H6</f>
        <v>0.11231993715059033</v>
      </c>
      <c r="I35" s="150">
        <f t="shared" si="8"/>
        <v>0.09329719223267997</v>
      </c>
      <c r="J35" s="150">
        <f t="shared" si="8"/>
        <v>0.11031405249485535</v>
      </c>
      <c r="K35" s="150">
        <f t="shared" si="8"/>
        <v>0.14352754397233333</v>
      </c>
      <c r="L35" s="150">
        <f t="shared" si="8"/>
        <v>0.14359076632899728</v>
      </c>
      <c r="M35" s="8"/>
      <c r="N35" s="8"/>
      <c r="O35" s="8"/>
      <c r="P35" s="8"/>
      <c r="Q35" s="8" t="e">
        <f t="shared" si="8"/>
        <v>#DIV/0!</v>
      </c>
      <c r="R35" s="8" t="e">
        <f t="shared" si="8"/>
        <v>#DIV/0!</v>
      </c>
      <c r="S35" s="8" t="e">
        <f t="shared" si="8"/>
        <v>#DIV/0!</v>
      </c>
      <c r="T35" s="8" t="e">
        <f t="shared" si="8"/>
        <v>#DIV/0!</v>
      </c>
      <c r="U35" s="8" t="e">
        <f t="shared" si="8"/>
        <v>#DIV/0!</v>
      </c>
      <c r="V35" s="8" t="e">
        <f t="shared" si="8"/>
        <v>#DIV/0!</v>
      </c>
      <c r="W35" s="8" t="e">
        <f t="shared" si="8"/>
        <v>#DIV/0!</v>
      </c>
      <c r="X35" s="8" t="e">
        <f t="shared" si="8"/>
        <v>#DIV/0!</v>
      </c>
      <c r="Y35" s="8" t="e">
        <f t="shared" si="8"/>
        <v>#DIV/0!</v>
      </c>
      <c r="Z35" s="8" t="e">
        <f t="shared" si="8"/>
        <v>#DIV/0!</v>
      </c>
      <c r="AA35" s="8" t="e">
        <f t="shared" si="8"/>
        <v>#DIV/0!</v>
      </c>
      <c r="AB35" s="8" t="e">
        <f t="shared" si="8"/>
        <v>#DIV/0!</v>
      </c>
      <c r="AC35" s="8" t="e">
        <f t="shared" si="8"/>
        <v>#DIV/0!</v>
      </c>
      <c r="AD35" s="8" t="e">
        <f t="shared" si="8"/>
        <v>#DIV/0!</v>
      </c>
      <c r="AE35" s="8" t="e">
        <f t="shared" si="8"/>
        <v>#DIV/0!</v>
      </c>
      <c r="AF35" s="8" t="e">
        <f t="shared" si="8"/>
        <v>#DIV/0!</v>
      </c>
      <c r="AG35" s="8" t="e">
        <f t="shared" si="8"/>
        <v>#DIV/0!</v>
      </c>
      <c r="AH35" s="8" t="e">
        <f t="shared" si="8"/>
        <v>#DIV/0!</v>
      </c>
      <c r="AI35" s="8" t="e">
        <f t="shared" si="8"/>
        <v>#DIV/0!</v>
      </c>
      <c r="AJ35" s="18" t="e">
        <f t="shared" si="8"/>
        <v>#DIV/0!</v>
      </c>
    </row>
    <row r="36" spans="1:36" ht="25.5" customHeight="1">
      <c r="A36" s="37" t="s">
        <v>3</v>
      </c>
      <c r="B36" s="160" t="s">
        <v>56</v>
      </c>
      <c r="C36" s="161"/>
      <c r="D36" s="162"/>
      <c r="E36" s="135"/>
      <c r="F36" s="135"/>
      <c r="G36" s="150"/>
      <c r="H36" s="150"/>
      <c r="I36" s="150">
        <f aca="true" t="shared" si="9" ref="I36:AI36">+(F35+G35+H35)/3</f>
        <v>0.05273360214554504</v>
      </c>
      <c r="J36" s="150">
        <f t="shared" si="9"/>
        <v>0.07746109136601259</v>
      </c>
      <c r="K36" s="150">
        <f t="shared" si="9"/>
        <v>0.1053103939593752</v>
      </c>
      <c r="L36" s="150">
        <f t="shared" si="9"/>
        <v>0.1157129295666229</v>
      </c>
      <c r="M36" s="8"/>
      <c r="N36" s="8"/>
      <c r="O36" s="8"/>
      <c r="P36" s="8"/>
      <c r="Q36" s="8">
        <f t="shared" si="9"/>
        <v>0</v>
      </c>
      <c r="R36" s="8" t="e">
        <f t="shared" si="9"/>
        <v>#DIV/0!</v>
      </c>
      <c r="S36" s="8" t="e">
        <f t="shared" si="9"/>
        <v>#DIV/0!</v>
      </c>
      <c r="T36" s="8" t="e">
        <f t="shared" si="9"/>
        <v>#DIV/0!</v>
      </c>
      <c r="U36" s="8" t="e">
        <f t="shared" si="9"/>
        <v>#DIV/0!</v>
      </c>
      <c r="V36" s="8" t="e">
        <f t="shared" si="9"/>
        <v>#DIV/0!</v>
      </c>
      <c r="W36" s="8" t="e">
        <f t="shared" si="9"/>
        <v>#DIV/0!</v>
      </c>
      <c r="X36" s="8" t="e">
        <f t="shared" si="9"/>
        <v>#DIV/0!</v>
      </c>
      <c r="Y36" s="8" t="e">
        <f t="shared" si="9"/>
        <v>#DIV/0!</v>
      </c>
      <c r="Z36" s="8" t="e">
        <f t="shared" si="9"/>
        <v>#DIV/0!</v>
      </c>
      <c r="AA36" s="8" t="e">
        <f t="shared" si="9"/>
        <v>#DIV/0!</v>
      </c>
      <c r="AB36" s="8" t="e">
        <f t="shared" si="9"/>
        <v>#DIV/0!</v>
      </c>
      <c r="AC36" s="8" t="e">
        <f t="shared" si="9"/>
        <v>#DIV/0!</v>
      </c>
      <c r="AD36" s="8" t="e">
        <f t="shared" si="9"/>
        <v>#DIV/0!</v>
      </c>
      <c r="AE36" s="8" t="e">
        <f t="shared" si="9"/>
        <v>#DIV/0!</v>
      </c>
      <c r="AF36" s="8" t="e">
        <f t="shared" si="9"/>
        <v>#DIV/0!</v>
      </c>
      <c r="AG36" s="8" t="e">
        <f t="shared" si="9"/>
        <v>#DIV/0!</v>
      </c>
      <c r="AH36" s="8" t="e">
        <f t="shared" si="9"/>
        <v>#DIV/0!</v>
      </c>
      <c r="AI36" s="8" t="e">
        <f t="shared" si="9"/>
        <v>#DIV/0!</v>
      </c>
      <c r="AJ36" s="18" t="e">
        <f>+(#REF!+#REF!+#REF!)/3</f>
        <v>#REF!</v>
      </c>
    </row>
    <row r="37" spans="1:36" ht="21" customHeight="1">
      <c r="A37" s="37" t="s">
        <v>38</v>
      </c>
      <c r="B37" s="160" t="s">
        <v>43</v>
      </c>
      <c r="C37" s="161"/>
      <c r="D37" s="162"/>
      <c r="E37" s="144" t="str">
        <f>IF(E34&lt;=E36,"Zgodny z art. 243","Niezgodny z art. 243")</f>
        <v>Niezgodny z art. 243</v>
      </c>
      <c r="F37" s="144" t="str">
        <f>IF(F34&lt;=F36,"Zgodny z art. 243","Niezgodny z art. 243")</f>
        <v>Niezgodny z art. 243</v>
      </c>
      <c r="G37" s="145" t="str">
        <f aca="true" t="shared" si="10" ref="G37:AI37">IF(G34&lt;=G36,"Zgodny z art. 243","Niezgodny z art. 243")</f>
        <v>Niezgodny z art. 243</v>
      </c>
      <c r="H37" s="145" t="str">
        <f t="shared" si="10"/>
        <v>Niezgodny z art. 243</v>
      </c>
      <c r="I37" s="145" t="str">
        <f t="shared" si="10"/>
        <v>Zgodny z art. 243</v>
      </c>
      <c r="J37" s="145" t="str">
        <f t="shared" si="10"/>
        <v>Zgodny z art. 243</v>
      </c>
      <c r="K37" s="145" t="str">
        <f t="shared" si="10"/>
        <v>Zgodny z art. 243</v>
      </c>
      <c r="L37" s="145" t="str">
        <f t="shared" si="10"/>
        <v>Zgodny z art. 243</v>
      </c>
      <c r="M37" s="9"/>
      <c r="N37" s="9"/>
      <c r="O37" s="9"/>
      <c r="P37" s="9"/>
      <c r="Q37" s="9" t="e">
        <f t="shared" si="10"/>
        <v>#DIV/0!</v>
      </c>
      <c r="R37" s="9" t="e">
        <f t="shared" si="10"/>
        <v>#DIV/0!</v>
      </c>
      <c r="S37" s="9" t="e">
        <f t="shared" si="10"/>
        <v>#DIV/0!</v>
      </c>
      <c r="T37" s="9" t="e">
        <f t="shared" si="10"/>
        <v>#DIV/0!</v>
      </c>
      <c r="U37" s="9" t="e">
        <f t="shared" si="10"/>
        <v>#DIV/0!</v>
      </c>
      <c r="V37" s="9" t="e">
        <f t="shared" si="10"/>
        <v>#DIV/0!</v>
      </c>
      <c r="W37" s="9" t="e">
        <f t="shared" si="10"/>
        <v>#DIV/0!</v>
      </c>
      <c r="X37" s="9" t="e">
        <f t="shared" si="10"/>
        <v>#DIV/0!</v>
      </c>
      <c r="Y37" s="9" t="e">
        <f t="shared" si="10"/>
        <v>#DIV/0!</v>
      </c>
      <c r="Z37" s="9" t="e">
        <f t="shared" si="10"/>
        <v>#DIV/0!</v>
      </c>
      <c r="AA37" s="9" t="e">
        <f t="shared" si="10"/>
        <v>#DIV/0!</v>
      </c>
      <c r="AB37" s="9" t="e">
        <f t="shared" si="10"/>
        <v>#DIV/0!</v>
      </c>
      <c r="AC37" s="9" t="e">
        <f t="shared" si="10"/>
        <v>#DIV/0!</v>
      </c>
      <c r="AD37" s="9" t="e">
        <f t="shared" si="10"/>
        <v>#DIV/0!</v>
      </c>
      <c r="AE37" s="9" t="e">
        <f t="shared" si="10"/>
        <v>#DIV/0!</v>
      </c>
      <c r="AF37" s="9" t="e">
        <f t="shared" si="10"/>
        <v>#DIV/0!</v>
      </c>
      <c r="AG37" s="9" t="e">
        <f t="shared" si="10"/>
        <v>#DIV/0!</v>
      </c>
      <c r="AH37" s="9" t="e">
        <f t="shared" si="10"/>
        <v>#DIV/0!</v>
      </c>
      <c r="AI37" s="9" t="e">
        <f t="shared" si="10"/>
        <v>#DIV/0!</v>
      </c>
      <c r="AJ37" s="19" t="e">
        <f>IF(AJ34&lt;=AJ36,"Zgodny z art. 243","Niezgodny z art. 243")</f>
        <v>#DIV/0!</v>
      </c>
    </row>
    <row r="38" spans="1:36" ht="36.75" customHeight="1">
      <c r="A38" s="37" t="s">
        <v>44</v>
      </c>
      <c r="B38" s="160" t="s">
        <v>57</v>
      </c>
      <c r="C38" s="161"/>
      <c r="D38" s="162"/>
      <c r="E38" s="153">
        <f>+(E21+E13-E14-E32)/E6</f>
        <v>0.005163503537871571</v>
      </c>
      <c r="F38" s="153">
        <f>+(F21+F13-F14-F32)/F6</f>
        <v>0.04644120761586812</v>
      </c>
      <c r="G38" s="150">
        <f>+(G21+G13-G14-G32)/G6</f>
        <v>0.07914268751321946</v>
      </c>
      <c r="H38" s="150">
        <f>+(H21+H13-H14-H32)/H6</f>
        <v>0.0831950016913281</v>
      </c>
      <c r="I38" s="150">
        <f>+(I21+I13-I14-I32)/I6</f>
        <v>0.05168652909498156</v>
      </c>
      <c r="J38" s="151"/>
      <c r="K38" s="151"/>
      <c r="L38" s="15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20"/>
    </row>
    <row r="39" spans="1:36" ht="27" customHeight="1" thickBot="1">
      <c r="A39" s="41" t="s">
        <v>45</v>
      </c>
      <c r="B39" s="190" t="s">
        <v>58</v>
      </c>
      <c r="C39" s="191"/>
      <c r="D39" s="192"/>
      <c r="E39" s="157">
        <f>+(E30-E31)/E6</f>
        <v>0.1989311499524823</v>
      </c>
      <c r="F39" s="157">
        <f aca="true" t="shared" si="11" ref="F39:AJ39">+(F30-F31)/F6</f>
        <v>0.3341455529774354</v>
      </c>
      <c r="G39" s="152">
        <f t="shared" si="11"/>
        <v>0.39540930901249294</v>
      </c>
      <c r="H39" s="152">
        <f t="shared" si="11"/>
        <v>0.3184837672859724</v>
      </c>
      <c r="I39" s="152">
        <f t="shared" si="11"/>
        <v>0.2589311474818252</v>
      </c>
      <c r="J39" s="152">
        <f t="shared" si="11"/>
        <v>0.18030105963774903</v>
      </c>
      <c r="K39" s="152">
        <f t="shared" si="11"/>
        <v>0.07169474273340064</v>
      </c>
      <c r="L39" s="152">
        <f t="shared" si="11"/>
        <v>0.07140564754944738</v>
      </c>
      <c r="M39" s="21"/>
      <c r="N39" s="21"/>
      <c r="O39" s="30"/>
      <c r="P39" s="30"/>
      <c r="Q39" s="30" t="e">
        <f t="shared" si="11"/>
        <v>#DIV/0!</v>
      </c>
      <c r="R39" s="30" t="e">
        <f t="shared" si="11"/>
        <v>#DIV/0!</v>
      </c>
      <c r="S39" s="30" t="e">
        <f t="shared" si="11"/>
        <v>#DIV/0!</v>
      </c>
      <c r="T39" s="30" t="e">
        <f t="shared" si="11"/>
        <v>#DIV/0!</v>
      </c>
      <c r="U39" s="30" t="e">
        <f t="shared" si="11"/>
        <v>#DIV/0!</v>
      </c>
      <c r="V39" s="30" t="e">
        <f t="shared" si="11"/>
        <v>#DIV/0!</v>
      </c>
      <c r="W39" s="30" t="e">
        <f t="shared" si="11"/>
        <v>#DIV/0!</v>
      </c>
      <c r="X39" s="30" t="e">
        <f t="shared" si="11"/>
        <v>#DIV/0!</v>
      </c>
      <c r="Y39" s="30" t="e">
        <f t="shared" si="11"/>
        <v>#DIV/0!</v>
      </c>
      <c r="Z39" s="30" t="e">
        <f t="shared" si="11"/>
        <v>#DIV/0!</v>
      </c>
      <c r="AA39" s="30" t="e">
        <f t="shared" si="11"/>
        <v>#DIV/0!</v>
      </c>
      <c r="AB39" s="30" t="e">
        <f t="shared" si="11"/>
        <v>#DIV/0!</v>
      </c>
      <c r="AC39" s="30" t="e">
        <f t="shared" si="11"/>
        <v>#DIV/0!</v>
      </c>
      <c r="AD39" s="30" t="e">
        <f t="shared" si="11"/>
        <v>#DIV/0!</v>
      </c>
      <c r="AE39" s="30" t="e">
        <f t="shared" si="11"/>
        <v>#DIV/0!</v>
      </c>
      <c r="AF39" s="30" t="e">
        <f t="shared" si="11"/>
        <v>#DIV/0!</v>
      </c>
      <c r="AG39" s="30" t="e">
        <f t="shared" si="11"/>
        <v>#DIV/0!</v>
      </c>
      <c r="AH39" s="30" t="e">
        <f t="shared" si="11"/>
        <v>#DIV/0!</v>
      </c>
      <c r="AI39" s="30" t="e">
        <f t="shared" si="11"/>
        <v>#DIV/0!</v>
      </c>
      <c r="AJ39" s="31" t="e">
        <f t="shared" si="11"/>
        <v>#DIV/0!</v>
      </c>
    </row>
    <row r="40" spans="1:36" ht="12">
      <c r="A40" s="52" t="s">
        <v>46</v>
      </c>
      <c r="B40" s="165" t="s">
        <v>84</v>
      </c>
      <c r="C40" s="166"/>
      <c r="D40" s="167"/>
      <c r="E40" s="146">
        <f>+E7</f>
        <v>20415671.28</v>
      </c>
      <c r="F40" s="146">
        <f>+F7</f>
        <v>18627402.29</v>
      </c>
      <c r="G40" s="147">
        <f aca="true" t="shared" si="12" ref="G40:AJ40">+G7</f>
        <v>18686750</v>
      </c>
      <c r="H40" s="147">
        <f t="shared" si="12"/>
        <v>19792515</v>
      </c>
      <c r="I40" s="147">
        <f t="shared" si="12"/>
        <v>20782141</v>
      </c>
      <c r="J40" s="147">
        <f t="shared" si="12"/>
        <v>21821248</v>
      </c>
      <c r="K40" s="147">
        <f t="shared" si="12"/>
        <v>22912311</v>
      </c>
      <c r="L40" s="147">
        <f t="shared" si="12"/>
        <v>23005115</v>
      </c>
      <c r="M40" s="53"/>
      <c r="N40" s="53"/>
      <c r="O40" s="53"/>
      <c r="P40" s="53"/>
      <c r="Q40" s="53">
        <f t="shared" si="12"/>
        <v>0</v>
      </c>
      <c r="R40" s="53">
        <f t="shared" si="12"/>
        <v>0</v>
      </c>
      <c r="S40" s="53">
        <f t="shared" si="12"/>
        <v>0</v>
      </c>
      <c r="T40" s="53">
        <f t="shared" si="12"/>
        <v>0</v>
      </c>
      <c r="U40" s="53">
        <f t="shared" si="12"/>
        <v>0</v>
      </c>
      <c r="V40" s="53">
        <f t="shared" si="12"/>
        <v>0</v>
      </c>
      <c r="W40" s="53">
        <f t="shared" si="12"/>
        <v>0</v>
      </c>
      <c r="X40" s="53">
        <f t="shared" si="12"/>
        <v>0</v>
      </c>
      <c r="Y40" s="53">
        <f t="shared" si="12"/>
        <v>0</v>
      </c>
      <c r="Z40" s="53">
        <f t="shared" si="12"/>
        <v>0</v>
      </c>
      <c r="AA40" s="53">
        <f t="shared" si="12"/>
        <v>0</v>
      </c>
      <c r="AB40" s="53">
        <f t="shared" si="12"/>
        <v>0</v>
      </c>
      <c r="AC40" s="53">
        <f t="shared" si="12"/>
        <v>0</v>
      </c>
      <c r="AD40" s="53">
        <f t="shared" si="12"/>
        <v>0</v>
      </c>
      <c r="AE40" s="53">
        <f t="shared" si="12"/>
        <v>0</v>
      </c>
      <c r="AF40" s="53">
        <f t="shared" si="12"/>
        <v>0</v>
      </c>
      <c r="AG40" s="53">
        <f t="shared" si="12"/>
        <v>0</v>
      </c>
      <c r="AH40" s="53">
        <f t="shared" si="12"/>
        <v>0</v>
      </c>
      <c r="AI40" s="53">
        <f t="shared" si="12"/>
        <v>0</v>
      </c>
      <c r="AJ40" s="54">
        <f t="shared" si="12"/>
        <v>0</v>
      </c>
    </row>
    <row r="41" spans="1:36" ht="13.5" customHeight="1">
      <c r="A41" s="55" t="s">
        <v>47</v>
      </c>
      <c r="B41" s="163" t="s">
        <v>85</v>
      </c>
      <c r="C41" s="163"/>
      <c r="D41" s="164"/>
      <c r="E41" s="133">
        <f>+E10+E23</f>
        <v>17770920.150000002</v>
      </c>
      <c r="F41" s="133">
        <f>+F10+F23</f>
        <v>18719307.77</v>
      </c>
      <c r="G41" s="134">
        <f aca="true" t="shared" si="13" ref="G41:AJ41">+G10+G23</f>
        <v>18639707</v>
      </c>
      <c r="H41" s="134">
        <f t="shared" si="13"/>
        <v>18146413</v>
      </c>
      <c r="I41" s="134">
        <f t="shared" si="13"/>
        <v>19296577</v>
      </c>
      <c r="J41" s="134">
        <f t="shared" si="13"/>
        <v>19458542</v>
      </c>
      <c r="K41" s="134">
        <f t="shared" si="13"/>
        <v>19632328</v>
      </c>
      <c r="L41" s="134">
        <f t="shared" si="13"/>
        <v>19710357</v>
      </c>
      <c r="M41" s="1"/>
      <c r="N41" s="1"/>
      <c r="O41" s="1"/>
      <c r="P41" s="1"/>
      <c r="Q41" s="1">
        <f t="shared" si="13"/>
        <v>0</v>
      </c>
      <c r="R41" s="1">
        <f t="shared" si="13"/>
        <v>0</v>
      </c>
      <c r="S41" s="1">
        <f t="shared" si="13"/>
        <v>0</v>
      </c>
      <c r="T41" s="1">
        <f t="shared" si="13"/>
        <v>0</v>
      </c>
      <c r="U41" s="1">
        <f t="shared" si="13"/>
        <v>0</v>
      </c>
      <c r="V41" s="1">
        <f t="shared" si="13"/>
        <v>0</v>
      </c>
      <c r="W41" s="1">
        <f t="shared" si="13"/>
        <v>0</v>
      </c>
      <c r="X41" s="1">
        <f t="shared" si="13"/>
        <v>0</v>
      </c>
      <c r="Y41" s="1">
        <f t="shared" si="13"/>
        <v>0</v>
      </c>
      <c r="Z41" s="1">
        <f t="shared" si="13"/>
        <v>0</v>
      </c>
      <c r="AA41" s="1">
        <f t="shared" si="13"/>
        <v>0</v>
      </c>
      <c r="AB41" s="1">
        <f t="shared" si="13"/>
        <v>0</v>
      </c>
      <c r="AC41" s="1">
        <f t="shared" si="13"/>
        <v>0</v>
      </c>
      <c r="AD41" s="1">
        <f t="shared" si="13"/>
        <v>0</v>
      </c>
      <c r="AE41" s="1">
        <f t="shared" si="13"/>
        <v>0</v>
      </c>
      <c r="AF41" s="1">
        <f t="shared" si="13"/>
        <v>0</v>
      </c>
      <c r="AG41" s="1">
        <f t="shared" si="13"/>
        <v>0</v>
      </c>
      <c r="AH41" s="1">
        <f t="shared" si="13"/>
        <v>0</v>
      </c>
      <c r="AI41" s="1">
        <f t="shared" si="13"/>
        <v>0</v>
      </c>
      <c r="AJ41" s="14">
        <f t="shared" si="13"/>
        <v>0</v>
      </c>
    </row>
    <row r="42" spans="1:36" ht="12">
      <c r="A42" s="42" t="s">
        <v>48</v>
      </c>
      <c r="B42" s="195" t="s">
        <v>59</v>
      </c>
      <c r="C42" s="195"/>
      <c r="D42" s="196"/>
      <c r="E42" s="138">
        <f>+E40-E41</f>
        <v>2644751.129999999</v>
      </c>
      <c r="F42" s="138">
        <f>+F40-F41</f>
        <v>-91905.48000000045</v>
      </c>
      <c r="G42" s="139">
        <f aca="true" t="shared" si="14" ref="G42:AJ42">+G40-G41</f>
        <v>47043</v>
      </c>
      <c r="H42" s="139">
        <f t="shared" si="14"/>
        <v>1646102</v>
      </c>
      <c r="I42" s="139">
        <f t="shared" si="14"/>
        <v>1485564</v>
      </c>
      <c r="J42" s="139">
        <f t="shared" si="14"/>
        <v>2362706</v>
      </c>
      <c r="K42" s="139">
        <f t="shared" si="14"/>
        <v>3279983</v>
      </c>
      <c r="L42" s="139">
        <f t="shared" si="14"/>
        <v>3294758</v>
      </c>
      <c r="M42" s="27"/>
      <c r="N42" s="27"/>
      <c r="O42" s="27"/>
      <c r="P42" s="27"/>
      <c r="Q42" s="27">
        <f t="shared" si="14"/>
        <v>0</v>
      </c>
      <c r="R42" s="27">
        <f t="shared" si="14"/>
        <v>0</v>
      </c>
      <c r="S42" s="27">
        <f t="shared" si="14"/>
        <v>0</v>
      </c>
      <c r="T42" s="27">
        <f t="shared" si="14"/>
        <v>0</v>
      </c>
      <c r="U42" s="27">
        <f t="shared" si="14"/>
        <v>0</v>
      </c>
      <c r="V42" s="27">
        <f t="shared" si="14"/>
        <v>0</v>
      </c>
      <c r="W42" s="27">
        <f t="shared" si="14"/>
        <v>0</v>
      </c>
      <c r="X42" s="27">
        <f t="shared" si="14"/>
        <v>0</v>
      </c>
      <c r="Y42" s="27">
        <f t="shared" si="14"/>
        <v>0</v>
      </c>
      <c r="Z42" s="27">
        <f t="shared" si="14"/>
        <v>0</v>
      </c>
      <c r="AA42" s="27">
        <f t="shared" si="14"/>
        <v>0</v>
      </c>
      <c r="AB42" s="27">
        <f t="shared" si="14"/>
        <v>0</v>
      </c>
      <c r="AC42" s="27">
        <f t="shared" si="14"/>
        <v>0</v>
      </c>
      <c r="AD42" s="27">
        <f t="shared" si="14"/>
        <v>0</v>
      </c>
      <c r="AE42" s="27">
        <f t="shared" si="14"/>
        <v>0</v>
      </c>
      <c r="AF42" s="27">
        <f t="shared" si="14"/>
        <v>0</v>
      </c>
      <c r="AG42" s="27">
        <f t="shared" si="14"/>
        <v>0</v>
      </c>
      <c r="AH42" s="27">
        <f t="shared" si="14"/>
        <v>0</v>
      </c>
      <c r="AI42" s="27">
        <f t="shared" si="14"/>
        <v>0</v>
      </c>
      <c r="AJ42" s="28">
        <f t="shared" si="14"/>
        <v>0</v>
      </c>
    </row>
    <row r="43" spans="1:36" ht="35.25" customHeight="1">
      <c r="A43" s="55" t="s">
        <v>61</v>
      </c>
      <c r="B43" s="168" t="s">
        <v>60</v>
      </c>
      <c r="C43" s="168"/>
      <c r="D43" s="169"/>
      <c r="E43" s="133">
        <f>+IF(E42&lt;0,IF(-E42&gt;E17,"brak środków",-E42),0)</f>
        <v>0</v>
      </c>
      <c r="F43" s="133">
        <f aca="true" t="shared" si="15" ref="F43:AJ43">+IF(F42&lt;0,IF(-F42&gt;F17,"brak środków",-F42),0)</f>
        <v>91905.48000000045</v>
      </c>
      <c r="G43" s="134">
        <f t="shared" si="15"/>
        <v>0</v>
      </c>
      <c r="H43" s="134">
        <f t="shared" si="15"/>
        <v>0</v>
      </c>
      <c r="I43" s="134">
        <f t="shared" si="15"/>
        <v>0</v>
      </c>
      <c r="J43" s="134">
        <f t="shared" si="15"/>
        <v>0</v>
      </c>
      <c r="K43" s="134">
        <f t="shared" si="15"/>
        <v>0</v>
      </c>
      <c r="L43" s="134">
        <f t="shared" si="15"/>
        <v>0</v>
      </c>
      <c r="M43" s="1"/>
      <c r="N43" s="1"/>
      <c r="O43" s="1"/>
      <c r="P43" s="1"/>
      <c r="Q43" s="1">
        <f t="shared" si="15"/>
        <v>0</v>
      </c>
      <c r="R43" s="1">
        <f t="shared" si="15"/>
        <v>0</v>
      </c>
      <c r="S43" s="1">
        <f t="shared" si="15"/>
        <v>0</v>
      </c>
      <c r="T43" s="1">
        <f t="shared" si="15"/>
        <v>0</v>
      </c>
      <c r="U43" s="1">
        <f t="shared" si="15"/>
        <v>0</v>
      </c>
      <c r="V43" s="1">
        <f t="shared" si="15"/>
        <v>0</v>
      </c>
      <c r="W43" s="1">
        <f t="shared" si="15"/>
        <v>0</v>
      </c>
      <c r="X43" s="1">
        <f t="shared" si="15"/>
        <v>0</v>
      </c>
      <c r="Y43" s="1">
        <f t="shared" si="15"/>
        <v>0</v>
      </c>
      <c r="Z43" s="1">
        <f t="shared" si="15"/>
        <v>0</v>
      </c>
      <c r="AA43" s="1">
        <f t="shared" si="15"/>
        <v>0</v>
      </c>
      <c r="AB43" s="1">
        <f t="shared" si="15"/>
        <v>0</v>
      </c>
      <c r="AC43" s="1">
        <f t="shared" si="15"/>
        <v>0</v>
      </c>
      <c r="AD43" s="1">
        <f t="shared" si="15"/>
        <v>0</v>
      </c>
      <c r="AE43" s="1">
        <f t="shared" si="15"/>
        <v>0</v>
      </c>
      <c r="AF43" s="1">
        <f t="shared" si="15"/>
        <v>0</v>
      </c>
      <c r="AG43" s="1">
        <f t="shared" si="15"/>
        <v>0</v>
      </c>
      <c r="AH43" s="1">
        <f t="shared" si="15"/>
        <v>0</v>
      </c>
      <c r="AI43" s="1">
        <f t="shared" si="15"/>
        <v>0</v>
      </c>
      <c r="AJ43" s="14">
        <f t="shared" si="15"/>
        <v>0</v>
      </c>
    </row>
    <row r="44" spans="1:36" ht="12">
      <c r="A44" s="55" t="s">
        <v>49</v>
      </c>
      <c r="B44" s="163" t="s">
        <v>86</v>
      </c>
      <c r="C44" s="163"/>
      <c r="D44" s="164"/>
      <c r="E44" s="133">
        <f>+E8</f>
        <v>1301073.79</v>
      </c>
      <c r="F44" s="133">
        <f>+F8</f>
        <v>2722344</v>
      </c>
      <c r="G44" s="134">
        <f aca="true" t="shared" si="16" ref="G44:AJ44">+G8</f>
        <v>1751120.52</v>
      </c>
      <c r="H44" s="134">
        <f t="shared" si="16"/>
        <v>650000</v>
      </c>
      <c r="I44" s="134">
        <f t="shared" si="16"/>
        <v>500000</v>
      </c>
      <c r="J44" s="134">
        <f t="shared" si="16"/>
        <v>50000</v>
      </c>
      <c r="K44" s="134">
        <f t="shared" si="16"/>
        <v>10000</v>
      </c>
      <c r="L44" s="134">
        <f t="shared" si="16"/>
        <v>10000</v>
      </c>
      <c r="M44" s="1"/>
      <c r="N44" s="1"/>
      <c r="O44" s="1"/>
      <c r="P44" s="1"/>
      <c r="Q44" s="1">
        <f t="shared" si="16"/>
        <v>0</v>
      </c>
      <c r="R44" s="1">
        <f t="shared" si="16"/>
        <v>0</v>
      </c>
      <c r="S44" s="1">
        <f t="shared" si="16"/>
        <v>0</v>
      </c>
      <c r="T44" s="1">
        <f t="shared" si="16"/>
        <v>0</v>
      </c>
      <c r="U44" s="1">
        <f t="shared" si="16"/>
        <v>0</v>
      </c>
      <c r="V44" s="1">
        <f t="shared" si="16"/>
        <v>0</v>
      </c>
      <c r="W44" s="1">
        <f t="shared" si="16"/>
        <v>0</v>
      </c>
      <c r="X44" s="1">
        <f t="shared" si="16"/>
        <v>0</v>
      </c>
      <c r="Y44" s="1">
        <f t="shared" si="16"/>
        <v>0</v>
      </c>
      <c r="Z44" s="1">
        <f t="shared" si="16"/>
        <v>0</v>
      </c>
      <c r="AA44" s="1">
        <f t="shared" si="16"/>
        <v>0</v>
      </c>
      <c r="AB44" s="1">
        <f t="shared" si="16"/>
        <v>0</v>
      </c>
      <c r="AC44" s="1">
        <f t="shared" si="16"/>
        <v>0</v>
      </c>
      <c r="AD44" s="1">
        <f t="shared" si="16"/>
        <v>0</v>
      </c>
      <c r="AE44" s="1">
        <f t="shared" si="16"/>
        <v>0</v>
      </c>
      <c r="AF44" s="1">
        <f t="shared" si="16"/>
        <v>0</v>
      </c>
      <c r="AG44" s="1">
        <f t="shared" si="16"/>
        <v>0</v>
      </c>
      <c r="AH44" s="1">
        <f t="shared" si="16"/>
        <v>0</v>
      </c>
      <c r="AI44" s="1">
        <f t="shared" si="16"/>
        <v>0</v>
      </c>
      <c r="AJ44" s="14">
        <f t="shared" si="16"/>
        <v>0</v>
      </c>
    </row>
    <row r="45" spans="1:36" s="87" customFormat="1" ht="13.5" customHeight="1">
      <c r="A45" s="84" t="s">
        <v>50</v>
      </c>
      <c r="B45" s="170" t="s">
        <v>87</v>
      </c>
      <c r="C45" s="170"/>
      <c r="D45" s="171"/>
      <c r="E45" s="148">
        <f>+E26</f>
        <v>7504026.51</v>
      </c>
      <c r="F45" s="148">
        <f>+F26</f>
        <v>6591599</v>
      </c>
      <c r="G45" s="149">
        <f aca="true" t="shared" si="17" ref="G45:AJ45">+G26</f>
        <v>2745565</v>
      </c>
      <c r="H45" s="149">
        <f t="shared" si="17"/>
        <v>0</v>
      </c>
      <c r="I45" s="149">
        <f t="shared" si="17"/>
        <v>0</v>
      </c>
      <c r="J45" s="149">
        <f t="shared" si="17"/>
        <v>0</v>
      </c>
      <c r="K45" s="149">
        <f t="shared" si="17"/>
        <v>0</v>
      </c>
      <c r="L45" s="149">
        <f t="shared" si="17"/>
        <v>0</v>
      </c>
      <c r="M45" s="85"/>
      <c r="N45" s="85"/>
      <c r="O45" s="85"/>
      <c r="P45" s="85"/>
      <c r="Q45" s="85">
        <f t="shared" si="17"/>
        <v>0</v>
      </c>
      <c r="R45" s="85">
        <f t="shared" si="17"/>
        <v>0</v>
      </c>
      <c r="S45" s="85">
        <f t="shared" si="17"/>
        <v>0</v>
      </c>
      <c r="T45" s="85">
        <f t="shared" si="17"/>
        <v>0</v>
      </c>
      <c r="U45" s="85">
        <f t="shared" si="17"/>
        <v>0</v>
      </c>
      <c r="V45" s="85">
        <f t="shared" si="17"/>
        <v>0</v>
      </c>
      <c r="W45" s="85">
        <f t="shared" si="17"/>
        <v>0</v>
      </c>
      <c r="X45" s="85">
        <f t="shared" si="17"/>
        <v>0</v>
      </c>
      <c r="Y45" s="85">
        <f t="shared" si="17"/>
        <v>0</v>
      </c>
      <c r="Z45" s="85">
        <f t="shared" si="17"/>
        <v>0</v>
      </c>
      <c r="AA45" s="85">
        <f t="shared" si="17"/>
        <v>0</v>
      </c>
      <c r="AB45" s="85">
        <f t="shared" si="17"/>
        <v>0</v>
      </c>
      <c r="AC45" s="85">
        <f t="shared" si="17"/>
        <v>0</v>
      </c>
      <c r="AD45" s="85">
        <f t="shared" si="17"/>
        <v>0</v>
      </c>
      <c r="AE45" s="85">
        <f t="shared" si="17"/>
        <v>0</v>
      </c>
      <c r="AF45" s="85">
        <f t="shared" si="17"/>
        <v>0</v>
      </c>
      <c r="AG45" s="85">
        <f t="shared" si="17"/>
        <v>0</v>
      </c>
      <c r="AH45" s="85">
        <f t="shared" si="17"/>
        <v>0</v>
      </c>
      <c r="AI45" s="85">
        <f t="shared" si="17"/>
        <v>0</v>
      </c>
      <c r="AJ45" s="86">
        <f t="shared" si="17"/>
        <v>0</v>
      </c>
    </row>
    <row r="46" spans="1:36" ht="12">
      <c r="A46" s="42" t="s">
        <v>62</v>
      </c>
      <c r="B46" s="195" t="s">
        <v>68</v>
      </c>
      <c r="C46" s="195"/>
      <c r="D46" s="196"/>
      <c r="E46" s="138">
        <f>+E44-E45</f>
        <v>-6202952.72</v>
      </c>
      <c r="F46" s="138">
        <f>+F44-F45</f>
        <v>-3869255</v>
      </c>
      <c r="G46" s="139">
        <f aca="true" t="shared" si="18" ref="G46:AJ46">+G44-G45</f>
        <v>-994444.48</v>
      </c>
      <c r="H46" s="139">
        <f t="shared" si="18"/>
        <v>650000</v>
      </c>
      <c r="I46" s="139">
        <f t="shared" si="18"/>
        <v>500000</v>
      </c>
      <c r="J46" s="139">
        <f t="shared" si="18"/>
        <v>50000</v>
      </c>
      <c r="K46" s="139">
        <f t="shared" si="18"/>
        <v>10000</v>
      </c>
      <c r="L46" s="139">
        <f t="shared" si="18"/>
        <v>10000</v>
      </c>
      <c r="M46" s="27"/>
      <c r="N46" s="27"/>
      <c r="O46" s="27"/>
      <c r="P46" s="27"/>
      <c r="Q46" s="27">
        <f t="shared" si="18"/>
        <v>0</v>
      </c>
      <c r="R46" s="27">
        <f t="shared" si="18"/>
        <v>0</v>
      </c>
      <c r="S46" s="27">
        <f t="shared" si="18"/>
        <v>0</v>
      </c>
      <c r="T46" s="27">
        <f t="shared" si="18"/>
        <v>0</v>
      </c>
      <c r="U46" s="27">
        <f t="shared" si="18"/>
        <v>0</v>
      </c>
      <c r="V46" s="27">
        <f t="shared" si="18"/>
        <v>0</v>
      </c>
      <c r="W46" s="27">
        <f t="shared" si="18"/>
        <v>0</v>
      </c>
      <c r="X46" s="27">
        <f t="shared" si="18"/>
        <v>0</v>
      </c>
      <c r="Y46" s="27">
        <f t="shared" si="18"/>
        <v>0</v>
      </c>
      <c r="Z46" s="27">
        <f t="shared" si="18"/>
        <v>0</v>
      </c>
      <c r="AA46" s="27">
        <f t="shared" si="18"/>
        <v>0</v>
      </c>
      <c r="AB46" s="27">
        <f t="shared" si="18"/>
        <v>0</v>
      </c>
      <c r="AC46" s="27">
        <f t="shared" si="18"/>
        <v>0</v>
      </c>
      <c r="AD46" s="27">
        <f t="shared" si="18"/>
        <v>0</v>
      </c>
      <c r="AE46" s="27">
        <f t="shared" si="18"/>
        <v>0</v>
      </c>
      <c r="AF46" s="27">
        <f t="shared" si="18"/>
        <v>0</v>
      </c>
      <c r="AG46" s="27">
        <f t="shared" si="18"/>
        <v>0</v>
      </c>
      <c r="AH46" s="27">
        <f t="shared" si="18"/>
        <v>0</v>
      </c>
      <c r="AI46" s="27">
        <f t="shared" si="18"/>
        <v>0</v>
      </c>
      <c r="AJ46" s="28">
        <f t="shared" si="18"/>
        <v>0</v>
      </c>
    </row>
    <row r="47" spans="1:36" ht="12">
      <c r="A47" s="55" t="s">
        <v>63</v>
      </c>
      <c r="B47" s="58" t="s">
        <v>88</v>
      </c>
      <c r="C47" s="56"/>
      <c r="D47" s="57"/>
      <c r="E47" s="133">
        <f>+E6</f>
        <v>21716745.07</v>
      </c>
      <c r="F47" s="133">
        <f>+F6</f>
        <v>21349746.29</v>
      </c>
      <c r="G47" s="134">
        <f aca="true" t="shared" si="19" ref="G47:AJ47">+G6</f>
        <v>20437870.52</v>
      </c>
      <c r="H47" s="134">
        <f t="shared" si="19"/>
        <v>20442515</v>
      </c>
      <c r="I47" s="134">
        <f t="shared" si="19"/>
        <v>21282141</v>
      </c>
      <c r="J47" s="134">
        <f t="shared" si="19"/>
        <v>21871248</v>
      </c>
      <c r="K47" s="134">
        <f t="shared" si="19"/>
        <v>22922311</v>
      </c>
      <c r="L47" s="134">
        <f t="shared" si="19"/>
        <v>23015115</v>
      </c>
      <c r="M47" s="1"/>
      <c r="N47" s="1"/>
      <c r="O47" s="1"/>
      <c r="P47" s="1"/>
      <c r="Q47" s="1">
        <f t="shared" si="19"/>
        <v>0</v>
      </c>
      <c r="R47" s="1">
        <f t="shared" si="19"/>
        <v>0</v>
      </c>
      <c r="S47" s="1">
        <f t="shared" si="19"/>
        <v>0</v>
      </c>
      <c r="T47" s="1">
        <f t="shared" si="19"/>
        <v>0</v>
      </c>
      <c r="U47" s="1">
        <f t="shared" si="19"/>
        <v>0</v>
      </c>
      <c r="V47" s="1">
        <f t="shared" si="19"/>
        <v>0</v>
      </c>
      <c r="W47" s="1">
        <f t="shared" si="19"/>
        <v>0</v>
      </c>
      <c r="X47" s="1">
        <f t="shared" si="19"/>
        <v>0</v>
      </c>
      <c r="Y47" s="1">
        <f t="shared" si="19"/>
        <v>0</v>
      </c>
      <c r="Z47" s="1">
        <f t="shared" si="19"/>
        <v>0</v>
      </c>
      <c r="AA47" s="1">
        <f t="shared" si="19"/>
        <v>0</v>
      </c>
      <c r="AB47" s="1">
        <f t="shared" si="19"/>
        <v>0</v>
      </c>
      <c r="AC47" s="1">
        <f t="shared" si="19"/>
        <v>0</v>
      </c>
      <c r="AD47" s="1">
        <f t="shared" si="19"/>
        <v>0</v>
      </c>
      <c r="AE47" s="1">
        <f t="shared" si="19"/>
        <v>0</v>
      </c>
      <c r="AF47" s="1">
        <f t="shared" si="19"/>
        <v>0</v>
      </c>
      <c r="AG47" s="1">
        <f t="shared" si="19"/>
        <v>0</v>
      </c>
      <c r="AH47" s="1">
        <f t="shared" si="19"/>
        <v>0</v>
      </c>
      <c r="AI47" s="1">
        <f t="shared" si="19"/>
        <v>0</v>
      </c>
      <c r="AJ47" s="14">
        <f t="shared" si="19"/>
        <v>0</v>
      </c>
    </row>
    <row r="48" spans="1:36" ht="13.5" customHeight="1">
      <c r="A48" s="55" t="s">
        <v>64</v>
      </c>
      <c r="B48" s="163" t="s">
        <v>89</v>
      </c>
      <c r="C48" s="163"/>
      <c r="D48" s="164"/>
      <c r="E48" s="133">
        <f>+E45+E41</f>
        <v>25274946.660000004</v>
      </c>
      <c r="F48" s="133">
        <f>+F45+F41</f>
        <v>25310906.77</v>
      </c>
      <c r="G48" s="134">
        <f aca="true" t="shared" si="20" ref="G48:AJ48">+G45+G41</f>
        <v>21385272</v>
      </c>
      <c r="H48" s="134">
        <f t="shared" si="20"/>
        <v>18146413</v>
      </c>
      <c r="I48" s="134">
        <f t="shared" si="20"/>
        <v>19296577</v>
      </c>
      <c r="J48" s="134">
        <f t="shared" si="20"/>
        <v>19458542</v>
      </c>
      <c r="K48" s="134">
        <f t="shared" si="20"/>
        <v>19632328</v>
      </c>
      <c r="L48" s="134">
        <f t="shared" si="20"/>
        <v>19710357</v>
      </c>
      <c r="M48" s="1"/>
      <c r="N48" s="1"/>
      <c r="O48" s="1"/>
      <c r="P48" s="1"/>
      <c r="Q48" s="1">
        <f t="shared" si="20"/>
        <v>0</v>
      </c>
      <c r="R48" s="1">
        <f t="shared" si="20"/>
        <v>0</v>
      </c>
      <c r="S48" s="1">
        <f t="shared" si="20"/>
        <v>0</v>
      </c>
      <c r="T48" s="1">
        <f t="shared" si="20"/>
        <v>0</v>
      </c>
      <c r="U48" s="1">
        <f t="shared" si="20"/>
        <v>0</v>
      </c>
      <c r="V48" s="1">
        <f t="shared" si="20"/>
        <v>0</v>
      </c>
      <c r="W48" s="1">
        <f t="shared" si="20"/>
        <v>0</v>
      </c>
      <c r="X48" s="1">
        <f t="shared" si="20"/>
        <v>0</v>
      </c>
      <c r="Y48" s="1">
        <f t="shared" si="20"/>
        <v>0</v>
      </c>
      <c r="Z48" s="1">
        <f t="shared" si="20"/>
        <v>0</v>
      </c>
      <c r="AA48" s="1">
        <f t="shared" si="20"/>
        <v>0</v>
      </c>
      <c r="AB48" s="1">
        <f t="shared" si="20"/>
        <v>0</v>
      </c>
      <c r="AC48" s="1">
        <f t="shared" si="20"/>
        <v>0</v>
      </c>
      <c r="AD48" s="1">
        <f t="shared" si="20"/>
        <v>0</v>
      </c>
      <c r="AE48" s="1">
        <f t="shared" si="20"/>
        <v>0</v>
      </c>
      <c r="AF48" s="1">
        <f t="shared" si="20"/>
        <v>0</v>
      </c>
      <c r="AG48" s="1">
        <f t="shared" si="20"/>
        <v>0</v>
      </c>
      <c r="AH48" s="1">
        <f t="shared" si="20"/>
        <v>0</v>
      </c>
      <c r="AI48" s="1">
        <f t="shared" si="20"/>
        <v>0</v>
      </c>
      <c r="AJ48" s="14">
        <f t="shared" si="20"/>
        <v>0</v>
      </c>
    </row>
    <row r="49" spans="1:36" ht="13.5" customHeight="1">
      <c r="A49" s="42" t="s">
        <v>65</v>
      </c>
      <c r="B49" s="180" t="s">
        <v>69</v>
      </c>
      <c r="C49" s="180"/>
      <c r="D49" s="181"/>
      <c r="E49" s="138">
        <f>+E47-E48</f>
        <v>-3558201.5900000036</v>
      </c>
      <c r="F49" s="138">
        <f>+F47-F48</f>
        <v>-3961160.4800000004</v>
      </c>
      <c r="G49" s="139">
        <f aca="true" t="shared" si="21" ref="G49:AJ49">+G47-G48</f>
        <v>-947401.4800000004</v>
      </c>
      <c r="H49" s="139">
        <f t="shared" si="21"/>
        <v>2296102</v>
      </c>
      <c r="I49" s="139">
        <f t="shared" si="21"/>
        <v>1985564</v>
      </c>
      <c r="J49" s="139">
        <f t="shared" si="21"/>
        <v>2412706</v>
      </c>
      <c r="K49" s="139">
        <f t="shared" si="21"/>
        <v>3289983</v>
      </c>
      <c r="L49" s="139">
        <f t="shared" si="21"/>
        <v>3304758</v>
      </c>
      <c r="M49" s="27"/>
      <c r="N49" s="27"/>
      <c r="O49" s="27"/>
      <c r="P49" s="27"/>
      <c r="Q49" s="27">
        <f t="shared" si="21"/>
        <v>0</v>
      </c>
      <c r="R49" s="27">
        <f t="shared" si="21"/>
        <v>0</v>
      </c>
      <c r="S49" s="27">
        <f t="shared" si="21"/>
        <v>0</v>
      </c>
      <c r="T49" s="27">
        <f t="shared" si="21"/>
        <v>0</v>
      </c>
      <c r="U49" s="27">
        <f t="shared" si="21"/>
        <v>0</v>
      </c>
      <c r="V49" s="27">
        <f t="shared" si="21"/>
        <v>0</v>
      </c>
      <c r="W49" s="27">
        <f t="shared" si="21"/>
        <v>0</v>
      </c>
      <c r="X49" s="27">
        <f t="shared" si="21"/>
        <v>0</v>
      </c>
      <c r="Y49" s="27">
        <f t="shared" si="21"/>
        <v>0</v>
      </c>
      <c r="Z49" s="27">
        <f t="shared" si="21"/>
        <v>0</v>
      </c>
      <c r="AA49" s="27">
        <f t="shared" si="21"/>
        <v>0</v>
      </c>
      <c r="AB49" s="27">
        <f t="shared" si="21"/>
        <v>0</v>
      </c>
      <c r="AC49" s="27">
        <f t="shared" si="21"/>
        <v>0</v>
      </c>
      <c r="AD49" s="27">
        <f t="shared" si="21"/>
        <v>0</v>
      </c>
      <c r="AE49" s="27">
        <f t="shared" si="21"/>
        <v>0</v>
      </c>
      <c r="AF49" s="27">
        <f t="shared" si="21"/>
        <v>0</v>
      </c>
      <c r="AG49" s="27">
        <f t="shared" si="21"/>
        <v>0</v>
      </c>
      <c r="AH49" s="27">
        <f t="shared" si="21"/>
        <v>0</v>
      </c>
      <c r="AI49" s="27">
        <f t="shared" si="21"/>
        <v>0</v>
      </c>
      <c r="AJ49" s="28">
        <f t="shared" si="21"/>
        <v>0</v>
      </c>
    </row>
    <row r="50" spans="1:36" ht="13.5" customHeight="1">
      <c r="A50" s="55" t="s">
        <v>66</v>
      </c>
      <c r="B50" s="163" t="s">
        <v>90</v>
      </c>
      <c r="C50" s="163"/>
      <c r="D50" s="164"/>
      <c r="E50" s="133">
        <f>+E17+E19+E28</f>
        <v>4275730</v>
      </c>
      <c r="F50" s="133">
        <f>+F17+F19+F28</f>
        <v>4720268.48</v>
      </c>
      <c r="G50" s="134">
        <f aca="true" t="shared" si="22" ref="G50:AJ50">+G17+G19+G28</f>
        <v>2306509.48</v>
      </c>
      <c r="H50" s="134">
        <f t="shared" si="22"/>
        <v>0</v>
      </c>
      <c r="I50" s="134">
        <f t="shared" si="22"/>
        <v>0</v>
      </c>
      <c r="J50" s="134">
        <f t="shared" si="22"/>
        <v>0</v>
      </c>
      <c r="K50" s="134">
        <f t="shared" si="22"/>
        <v>0</v>
      </c>
      <c r="L50" s="134">
        <f t="shared" si="22"/>
        <v>0</v>
      </c>
      <c r="M50" s="1"/>
      <c r="N50" s="1"/>
      <c r="O50" s="1"/>
      <c r="P50" s="1"/>
      <c r="Q50" s="1">
        <f t="shared" si="22"/>
        <v>0</v>
      </c>
      <c r="R50" s="1">
        <f t="shared" si="22"/>
        <v>0</v>
      </c>
      <c r="S50" s="1">
        <f t="shared" si="22"/>
        <v>0</v>
      </c>
      <c r="T50" s="1">
        <f t="shared" si="22"/>
        <v>0</v>
      </c>
      <c r="U50" s="1">
        <f t="shared" si="22"/>
        <v>0</v>
      </c>
      <c r="V50" s="1">
        <f t="shared" si="22"/>
        <v>0</v>
      </c>
      <c r="W50" s="1">
        <f t="shared" si="22"/>
        <v>0</v>
      </c>
      <c r="X50" s="1">
        <f t="shared" si="22"/>
        <v>0</v>
      </c>
      <c r="Y50" s="1">
        <f t="shared" si="22"/>
        <v>0</v>
      </c>
      <c r="Z50" s="1">
        <f t="shared" si="22"/>
        <v>0</v>
      </c>
      <c r="AA50" s="1">
        <f t="shared" si="22"/>
        <v>0</v>
      </c>
      <c r="AB50" s="1">
        <f t="shared" si="22"/>
        <v>0</v>
      </c>
      <c r="AC50" s="1">
        <f t="shared" si="22"/>
        <v>0</v>
      </c>
      <c r="AD50" s="1">
        <f t="shared" si="22"/>
        <v>0</v>
      </c>
      <c r="AE50" s="1">
        <f t="shared" si="22"/>
        <v>0</v>
      </c>
      <c r="AF50" s="1">
        <f t="shared" si="22"/>
        <v>0</v>
      </c>
      <c r="AG50" s="1">
        <f t="shared" si="22"/>
        <v>0</v>
      </c>
      <c r="AH50" s="1">
        <f t="shared" si="22"/>
        <v>0</v>
      </c>
      <c r="AI50" s="1">
        <f t="shared" si="22"/>
        <v>0</v>
      </c>
      <c r="AJ50" s="14">
        <f t="shared" si="22"/>
        <v>0</v>
      </c>
    </row>
    <row r="51" spans="1:36" ht="13.5" customHeight="1" thickBot="1">
      <c r="A51" s="55" t="s">
        <v>67</v>
      </c>
      <c r="B51" s="163" t="s">
        <v>91</v>
      </c>
      <c r="C51" s="163"/>
      <c r="D51" s="164"/>
      <c r="E51" s="133">
        <f>E22+E24</f>
        <v>88814.12</v>
      </c>
      <c r="F51" s="133">
        <f>F22+F24</f>
        <v>759108</v>
      </c>
      <c r="G51" s="134">
        <f aca="true" t="shared" si="23" ref="G51:AJ51">G22+G24</f>
        <v>1359108</v>
      </c>
      <c r="H51" s="134">
        <f t="shared" si="23"/>
        <v>1570715.07</v>
      </c>
      <c r="I51" s="134">
        <f t="shared" si="23"/>
        <v>1000000</v>
      </c>
      <c r="J51" s="134">
        <f t="shared" si="23"/>
        <v>1567200</v>
      </c>
      <c r="K51" s="134">
        <f t="shared" si="23"/>
        <v>2300000</v>
      </c>
      <c r="L51" s="134">
        <f t="shared" si="23"/>
        <v>0</v>
      </c>
      <c r="M51" s="59"/>
      <c r="N51" s="59"/>
      <c r="O51" s="59"/>
      <c r="P51" s="59"/>
      <c r="Q51" s="59">
        <f t="shared" si="23"/>
        <v>0</v>
      </c>
      <c r="R51" s="59">
        <f t="shared" si="23"/>
        <v>0</v>
      </c>
      <c r="S51" s="59">
        <f t="shared" si="23"/>
        <v>0</v>
      </c>
      <c r="T51" s="59">
        <f t="shared" si="23"/>
        <v>0</v>
      </c>
      <c r="U51" s="59">
        <f t="shared" si="23"/>
        <v>0</v>
      </c>
      <c r="V51" s="59">
        <f t="shared" si="23"/>
        <v>0</v>
      </c>
      <c r="W51" s="59">
        <f t="shared" si="23"/>
        <v>0</v>
      </c>
      <c r="X51" s="59">
        <f t="shared" si="23"/>
        <v>0</v>
      </c>
      <c r="Y51" s="59">
        <f t="shared" si="23"/>
        <v>0</v>
      </c>
      <c r="Z51" s="59">
        <f t="shared" si="23"/>
        <v>0</v>
      </c>
      <c r="AA51" s="59">
        <f t="shared" si="23"/>
        <v>0</v>
      </c>
      <c r="AB51" s="59">
        <f t="shared" si="23"/>
        <v>0</v>
      </c>
      <c r="AC51" s="59">
        <f t="shared" si="23"/>
        <v>0</v>
      </c>
      <c r="AD51" s="59">
        <f t="shared" si="23"/>
        <v>0</v>
      </c>
      <c r="AE51" s="59">
        <f t="shared" si="23"/>
        <v>0</v>
      </c>
      <c r="AF51" s="59">
        <f t="shared" si="23"/>
        <v>0</v>
      </c>
      <c r="AG51" s="59">
        <f t="shared" si="23"/>
        <v>0</v>
      </c>
      <c r="AH51" s="59">
        <f t="shared" si="23"/>
        <v>0</v>
      </c>
      <c r="AI51" s="59">
        <f t="shared" si="23"/>
        <v>0</v>
      </c>
      <c r="AJ51" s="60">
        <f t="shared" si="23"/>
        <v>0</v>
      </c>
    </row>
    <row r="52" spans="1:36" ht="29.25" customHeight="1">
      <c r="A52" s="125" t="s">
        <v>80</v>
      </c>
      <c r="B52" s="158" t="s">
        <v>95</v>
      </c>
      <c r="C52" s="158"/>
      <c r="D52" s="158"/>
      <c r="E52" s="126"/>
      <c r="F52" s="126" t="str">
        <f aca="true" t="shared" si="24" ref="F52:AJ52">+IF(ROUND((F53+F54+F55+F56+F57+F58)+F49,4)=0,"","błąd")</f>
        <v>błąd</v>
      </c>
      <c r="G52" s="126" t="str">
        <f t="shared" si="24"/>
        <v>błąd</v>
      </c>
      <c r="H52" s="127" t="str">
        <f t="shared" si="24"/>
        <v>błąd</v>
      </c>
      <c r="I52" s="127" t="str">
        <f t="shared" si="24"/>
        <v>błąd</v>
      </c>
      <c r="J52" s="127" t="str">
        <f t="shared" si="24"/>
        <v>błąd</v>
      </c>
      <c r="K52" s="127" t="str">
        <f t="shared" si="24"/>
        <v>błąd</v>
      </c>
      <c r="L52" s="127" t="str">
        <f t="shared" si="24"/>
        <v>błąd</v>
      </c>
      <c r="M52" s="78"/>
      <c r="N52" s="78"/>
      <c r="O52" s="78"/>
      <c r="P52" s="78"/>
      <c r="Q52" s="43">
        <f t="shared" si="24"/>
      </c>
      <c r="R52" s="43">
        <f t="shared" si="24"/>
      </c>
      <c r="S52" s="43">
        <f t="shared" si="24"/>
      </c>
      <c r="T52" s="43">
        <f t="shared" si="24"/>
      </c>
      <c r="U52" s="43">
        <f t="shared" si="24"/>
      </c>
      <c r="V52" s="43">
        <f t="shared" si="24"/>
      </c>
      <c r="W52" s="43">
        <f t="shared" si="24"/>
      </c>
      <c r="X52" s="43">
        <f t="shared" si="24"/>
      </c>
      <c r="Y52" s="43">
        <f t="shared" si="24"/>
      </c>
      <c r="Z52" s="43">
        <f t="shared" si="24"/>
      </c>
      <c r="AA52" s="43">
        <f t="shared" si="24"/>
      </c>
      <c r="AB52" s="43">
        <f t="shared" si="24"/>
      </c>
      <c r="AC52" s="43">
        <f t="shared" si="24"/>
      </c>
      <c r="AD52" s="43">
        <f t="shared" si="24"/>
      </c>
      <c r="AE52" s="43">
        <f t="shared" si="24"/>
      </c>
      <c r="AF52" s="43">
        <f t="shared" si="24"/>
      </c>
      <c r="AG52" s="43">
        <f t="shared" si="24"/>
      </c>
      <c r="AH52" s="43">
        <f t="shared" si="24"/>
      </c>
      <c r="AI52" s="43">
        <f t="shared" si="24"/>
      </c>
      <c r="AJ52" s="44">
        <f t="shared" si="24"/>
      </c>
    </row>
    <row r="53" spans="1:36" ht="14.25" customHeight="1">
      <c r="A53" s="45" t="s">
        <v>3</v>
      </c>
      <c r="B53" s="159" t="s">
        <v>72</v>
      </c>
      <c r="C53" s="159"/>
      <c r="D53" s="159"/>
      <c r="E53" s="2"/>
      <c r="F53" s="2"/>
      <c r="G53" s="2">
        <v>1338620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7"/>
    </row>
    <row r="54" spans="1:36" ht="14.25" customHeight="1">
      <c r="A54" s="45" t="s">
        <v>5</v>
      </c>
      <c r="B54" s="159" t="s">
        <v>73</v>
      </c>
      <c r="C54" s="159"/>
      <c r="D54" s="15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7"/>
    </row>
    <row r="55" spans="1:36" ht="14.25" customHeight="1">
      <c r="A55" s="45" t="s">
        <v>12</v>
      </c>
      <c r="B55" s="159" t="s">
        <v>74</v>
      </c>
      <c r="C55" s="159"/>
      <c r="D55" s="159"/>
      <c r="E55" s="2"/>
      <c r="F55" s="2">
        <v>3640013</v>
      </c>
      <c r="G55" s="2">
        <v>3478759</v>
      </c>
      <c r="H55" s="2"/>
      <c r="I55" s="2">
        <v>692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7"/>
    </row>
    <row r="56" spans="1:36" ht="14.25" customHeight="1">
      <c r="A56" s="45" t="s">
        <v>15</v>
      </c>
      <c r="B56" s="159" t="s">
        <v>75</v>
      </c>
      <c r="C56" s="159"/>
      <c r="D56" s="159"/>
      <c r="E56" s="2"/>
      <c r="F56" s="2"/>
      <c r="G56" s="2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7"/>
    </row>
    <row r="57" spans="1:36" ht="14.25" customHeight="1">
      <c r="A57" s="45" t="s">
        <v>51</v>
      </c>
      <c r="B57" s="159" t="s">
        <v>76</v>
      </c>
      <c r="C57" s="159"/>
      <c r="D57" s="159"/>
      <c r="E57" s="2"/>
      <c r="F57" s="2"/>
      <c r="G57" s="2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7"/>
    </row>
    <row r="58" spans="1:36" ht="14.25" customHeight="1" thickBot="1">
      <c r="A58" s="46" t="s">
        <v>77</v>
      </c>
      <c r="B58" s="176" t="s">
        <v>78</v>
      </c>
      <c r="C58" s="176"/>
      <c r="D58" s="176"/>
      <c r="E58" s="23"/>
      <c r="F58" s="23"/>
      <c r="G58" s="23">
        <v>0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4"/>
    </row>
    <row r="59" spans="1:36" ht="29.25" customHeight="1">
      <c r="A59" s="51" t="s">
        <v>81</v>
      </c>
      <c r="B59" s="177" t="s">
        <v>79</v>
      </c>
      <c r="C59" s="177"/>
      <c r="D59" s="177"/>
      <c r="E59" s="12"/>
      <c r="F59" s="12"/>
      <c r="G59" s="12"/>
      <c r="H59" s="12">
        <f>H60</f>
        <v>2296102</v>
      </c>
      <c r="I59" s="12">
        <f>I60</f>
        <v>1985564</v>
      </c>
      <c r="J59" s="12">
        <f>J60</f>
        <v>2412706</v>
      </c>
      <c r="K59" s="12">
        <f>K60</f>
        <v>3289983</v>
      </c>
      <c r="L59" s="12">
        <f>L60</f>
        <v>3304758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22"/>
    </row>
    <row r="60" spans="1:36" ht="14.25" customHeight="1" thickBot="1">
      <c r="A60" s="47"/>
      <c r="B60" s="172" t="s">
        <v>130</v>
      </c>
      <c r="C60" s="173"/>
      <c r="D60" s="174"/>
      <c r="E60" s="156"/>
      <c r="F60" s="23"/>
      <c r="G60" s="23"/>
      <c r="H60" s="23">
        <f>H49</f>
        <v>2296102</v>
      </c>
      <c r="I60" s="23">
        <f>I49</f>
        <v>1985564</v>
      </c>
      <c r="J60" s="23">
        <f>J49</f>
        <v>2412706</v>
      </c>
      <c r="K60" s="23">
        <f>K49</f>
        <v>3289983</v>
      </c>
      <c r="L60" s="23">
        <f>L49</f>
        <v>3304758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4"/>
    </row>
    <row r="62" spans="2:36" ht="12">
      <c r="B62" s="175" t="s">
        <v>92</v>
      </c>
      <c r="C62" s="175"/>
      <c r="D62" s="175"/>
      <c r="E62" s="11"/>
      <c r="F62" s="11"/>
      <c r="G62" s="11" t="str">
        <f>IF(+ROUND((F30+G28-G22-G30),4)=0,"OK.",+(F30+G28-G22-G30))</f>
        <v>OK.</v>
      </c>
      <c r="H62" s="11" t="str">
        <f aca="true" t="shared" si="25" ref="H62:AJ62">IF(+ROUND((G30+H28-H22-H30),4)=0,"OK.",+(G30+H28-H22-H30))</f>
        <v>OK.</v>
      </c>
      <c r="I62" s="11" t="str">
        <f t="shared" si="25"/>
        <v>OK.</v>
      </c>
      <c r="J62" s="11" t="str">
        <f t="shared" si="25"/>
        <v>OK.</v>
      </c>
      <c r="K62" s="11" t="str">
        <f t="shared" si="25"/>
        <v>OK.</v>
      </c>
      <c r="L62" s="11" t="str">
        <f t="shared" si="25"/>
        <v>OK.</v>
      </c>
      <c r="M62" s="11">
        <f t="shared" si="25"/>
        <v>1643409.1899999995</v>
      </c>
      <c r="N62" s="11" t="str">
        <f t="shared" si="25"/>
        <v>OK.</v>
      </c>
      <c r="O62" s="11" t="str">
        <f t="shared" si="25"/>
        <v>OK.</v>
      </c>
      <c r="P62" s="11" t="str">
        <f t="shared" si="25"/>
        <v>OK.</v>
      </c>
      <c r="Q62" s="11" t="str">
        <f t="shared" si="25"/>
        <v>OK.</v>
      </c>
      <c r="R62" s="11" t="str">
        <f t="shared" si="25"/>
        <v>OK.</v>
      </c>
      <c r="S62" s="11" t="str">
        <f t="shared" si="25"/>
        <v>OK.</v>
      </c>
      <c r="T62" s="11" t="str">
        <f t="shared" si="25"/>
        <v>OK.</v>
      </c>
      <c r="U62" s="11" t="str">
        <f t="shared" si="25"/>
        <v>OK.</v>
      </c>
      <c r="V62" s="11" t="str">
        <f t="shared" si="25"/>
        <v>OK.</v>
      </c>
      <c r="W62" s="11" t="str">
        <f t="shared" si="25"/>
        <v>OK.</v>
      </c>
      <c r="X62" s="11" t="str">
        <f t="shared" si="25"/>
        <v>OK.</v>
      </c>
      <c r="Y62" s="11" t="str">
        <f t="shared" si="25"/>
        <v>OK.</v>
      </c>
      <c r="Z62" s="11" t="str">
        <f t="shared" si="25"/>
        <v>OK.</v>
      </c>
      <c r="AA62" s="11" t="str">
        <f t="shared" si="25"/>
        <v>OK.</v>
      </c>
      <c r="AB62" s="11" t="str">
        <f t="shared" si="25"/>
        <v>OK.</v>
      </c>
      <c r="AC62" s="11" t="str">
        <f t="shared" si="25"/>
        <v>OK.</v>
      </c>
      <c r="AD62" s="11" t="str">
        <f t="shared" si="25"/>
        <v>OK.</v>
      </c>
      <c r="AE62" s="11" t="str">
        <f t="shared" si="25"/>
        <v>OK.</v>
      </c>
      <c r="AF62" s="11" t="str">
        <f t="shared" si="25"/>
        <v>OK.</v>
      </c>
      <c r="AG62" s="11" t="str">
        <f t="shared" si="25"/>
        <v>OK.</v>
      </c>
      <c r="AH62" s="11" t="str">
        <f t="shared" si="25"/>
        <v>OK.</v>
      </c>
      <c r="AI62" s="11" t="str">
        <f t="shared" si="25"/>
        <v>OK.</v>
      </c>
      <c r="AJ62" s="11" t="str">
        <f t="shared" si="25"/>
        <v>OK.</v>
      </c>
    </row>
  </sheetData>
  <sheetProtection/>
  <mergeCells count="54">
    <mergeCell ref="B21:D21"/>
    <mergeCell ref="B25:D25"/>
    <mergeCell ref="B26:D26"/>
    <mergeCell ref="C22:D22"/>
    <mergeCell ref="A3:D3"/>
    <mergeCell ref="B5:D5"/>
    <mergeCell ref="C12:D12"/>
    <mergeCell ref="C13:D13"/>
    <mergeCell ref="B6:D6"/>
    <mergeCell ref="C7:D7"/>
    <mergeCell ref="C8:D8"/>
    <mergeCell ref="B10:D10"/>
    <mergeCell ref="C11:D11"/>
    <mergeCell ref="B48:D48"/>
    <mergeCell ref="B46:D46"/>
    <mergeCell ref="B42:D42"/>
    <mergeCell ref="C15:D15"/>
    <mergeCell ref="C18:D18"/>
    <mergeCell ref="B16:D16"/>
    <mergeCell ref="C31:D31"/>
    <mergeCell ref="B34:D34"/>
    <mergeCell ref="B29:D29"/>
    <mergeCell ref="B17:D17"/>
    <mergeCell ref="B19:D19"/>
    <mergeCell ref="B20:D20"/>
    <mergeCell ref="C23:D23"/>
    <mergeCell ref="B24:D24"/>
    <mergeCell ref="B30:D30"/>
    <mergeCell ref="B38:D38"/>
    <mergeCell ref="B39:D39"/>
    <mergeCell ref="C32:D32"/>
    <mergeCell ref="B54:D54"/>
    <mergeCell ref="B55:D55"/>
    <mergeCell ref="B59:D59"/>
    <mergeCell ref="C27:D27"/>
    <mergeCell ref="B49:D49"/>
    <mergeCell ref="B36:D36"/>
    <mergeCell ref="B37:D37"/>
    <mergeCell ref="B28:D28"/>
    <mergeCell ref="B60:D60"/>
    <mergeCell ref="B62:D62"/>
    <mergeCell ref="B56:D56"/>
    <mergeCell ref="B57:D57"/>
    <mergeCell ref="B58:D58"/>
    <mergeCell ref="B52:D52"/>
    <mergeCell ref="B53:D53"/>
    <mergeCell ref="B33:D33"/>
    <mergeCell ref="B50:D50"/>
    <mergeCell ref="B51:D51"/>
    <mergeCell ref="B41:D41"/>
    <mergeCell ref="B40:D40"/>
    <mergeCell ref="B43:D43"/>
    <mergeCell ref="B44:D44"/>
    <mergeCell ref="B45:D45"/>
  </mergeCells>
  <printOptions/>
  <pageMargins left="0.47" right="0.18" top="0.68" bottom="0.3937007874015748" header="0.44" footer="0.31496062992125984"/>
  <pageSetup horizontalDpi="300" verticalDpi="300" orientation="landscape" paperSize="9" scale="81" r:id="rId1"/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53"/>
  <sheetViews>
    <sheetView view="pageBreakPreview" zoomScale="85" zoomScaleSheetLayoutView="85" zoomScalePageLayoutView="0" workbookViewId="0" topLeftCell="A16">
      <selection activeCell="B47" sqref="B47:G47"/>
    </sheetView>
  </sheetViews>
  <sheetFormatPr defaultColWidth="8.796875" defaultRowHeight="14.25"/>
  <cols>
    <col min="1" max="1" width="2.59765625" style="92" customWidth="1"/>
    <col min="2" max="2" width="55.5" style="92" customWidth="1"/>
    <col min="3" max="3" width="9.8984375" style="92" customWidth="1"/>
    <col min="4" max="4" width="5.59765625" style="92" customWidth="1"/>
    <col min="5" max="5" width="6" style="92" customWidth="1"/>
    <col min="6" max="6" width="4.3984375" style="92" customWidth="1"/>
    <col min="7" max="7" width="5.19921875" style="92" customWidth="1"/>
    <col min="8" max="8" width="11.8984375" style="92" customWidth="1"/>
    <col min="9" max="9" width="11.09765625" style="92" customWidth="1"/>
    <col min="10" max="10" width="10.8984375" style="92" customWidth="1"/>
    <col min="11" max="11" width="10.3984375" style="92" customWidth="1"/>
    <col min="12" max="13" width="10.8984375" style="92" customWidth="1"/>
    <col min="14" max="14" width="1" style="92" hidden="1" customWidth="1"/>
    <col min="15" max="15" width="11.8984375" style="92" customWidth="1"/>
    <col min="16" max="16384" width="9" style="92" customWidth="1"/>
  </cols>
  <sheetData>
    <row r="1" spans="10:13" s="109" customFormat="1" ht="14.25">
      <c r="J1" s="111"/>
      <c r="M1" s="130" t="s">
        <v>156</v>
      </c>
    </row>
    <row r="2" spans="10:13" s="109" customFormat="1" ht="14.25">
      <c r="J2" s="111"/>
      <c r="M2" s="130" t="s">
        <v>153</v>
      </c>
    </row>
    <row r="3" spans="10:13" s="109" customFormat="1" ht="14.25">
      <c r="J3" s="111"/>
      <c r="M3" s="130" t="s">
        <v>154</v>
      </c>
    </row>
    <row r="4" s="109" customFormat="1" ht="12">
      <c r="J4" s="111"/>
    </row>
    <row r="5" s="109" customFormat="1" ht="22.5">
      <c r="B5" s="110" t="s">
        <v>157</v>
      </c>
    </row>
    <row r="6" spans="1:15" s="109" customFormat="1" ht="101.25" customHeight="1">
      <c r="A6" s="233" t="s">
        <v>96</v>
      </c>
      <c r="B6" s="233" t="s">
        <v>97</v>
      </c>
      <c r="C6" s="233" t="s">
        <v>98</v>
      </c>
      <c r="D6" s="233" t="s">
        <v>99</v>
      </c>
      <c r="E6" s="233"/>
      <c r="F6" s="233" t="s">
        <v>100</v>
      </c>
      <c r="G6" s="233"/>
      <c r="H6" s="233" t="s">
        <v>101</v>
      </c>
      <c r="I6" s="233" t="s">
        <v>102</v>
      </c>
      <c r="J6" s="234" t="s">
        <v>103</v>
      </c>
      <c r="K6" s="235"/>
      <c r="L6" s="235"/>
      <c r="M6" s="235"/>
      <c r="N6" s="236"/>
      <c r="O6" s="233" t="s">
        <v>104</v>
      </c>
    </row>
    <row r="7" spans="1:15" s="109" customFormat="1" ht="12">
      <c r="A7" s="233"/>
      <c r="B7" s="233"/>
      <c r="C7" s="233"/>
      <c r="D7" s="112" t="s">
        <v>105</v>
      </c>
      <c r="E7" s="112" t="s">
        <v>106</v>
      </c>
      <c r="F7" s="112" t="s">
        <v>107</v>
      </c>
      <c r="G7" s="112" t="s">
        <v>108</v>
      </c>
      <c r="H7" s="233"/>
      <c r="I7" s="233"/>
      <c r="J7" s="113">
        <v>2012</v>
      </c>
      <c r="K7" s="112">
        <v>2013</v>
      </c>
      <c r="L7" s="112">
        <v>2014</v>
      </c>
      <c r="M7" s="112">
        <v>2015</v>
      </c>
      <c r="N7" s="112" t="s">
        <v>109</v>
      </c>
      <c r="O7" s="233"/>
    </row>
    <row r="8" spans="1:15" s="109" customFormat="1" ht="12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9</v>
      </c>
      <c r="I8" s="114">
        <v>10</v>
      </c>
      <c r="J8" s="114">
        <v>11</v>
      </c>
      <c r="K8" s="114">
        <v>12</v>
      </c>
      <c r="L8" s="114">
        <v>13</v>
      </c>
      <c r="M8" s="115">
        <v>14</v>
      </c>
      <c r="N8" s="114"/>
      <c r="O8" s="114">
        <v>16</v>
      </c>
    </row>
    <row r="9" spans="1:15" s="121" customFormat="1" ht="14.25">
      <c r="A9" s="122"/>
      <c r="B9" s="237" t="s">
        <v>110</v>
      </c>
      <c r="C9" s="238"/>
      <c r="D9" s="238"/>
      <c r="E9" s="238"/>
      <c r="F9" s="238"/>
      <c r="G9" s="238"/>
      <c r="H9" s="123">
        <f>SUM(H10:H11)</f>
        <v>1795815</v>
      </c>
      <c r="I9" s="123">
        <f aca="true" t="shared" si="0" ref="I9:O9">SUM(I10:I11)</f>
        <v>589381</v>
      </c>
      <c r="J9" s="123">
        <f t="shared" si="0"/>
        <v>335038</v>
      </c>
      <c r="K9" s="123">
        <f t="shared" si="0"/>
        <v>343888</v>
      </c>
      <c r="L9" s="123">
        <f t="shared" si="0"/>
        <v>287218</v>
      </c>
      <c r="M9" s="123">
        <f t="shared" si="0"/>
        <v>240290</v>
      </c>
      <c r="N9" s="123">
        <f t="shared" si="0"/>
        <v>0</v>
      </c>
      <c r="O9" s="123">
        <f t="shared" si="0"/>
        <v>1206434</v>
      </c>
    </row>
    <row r="10" spans="1:15" s="91" customFormat="1" ht="14.25">
      <c r="A10" s="89"/>
      <c r="B10" s="239" t="s">
        <v>111</v>
      </c>
      <c r="C10" s="239"/>
      <c r="D10" s="239"/>
      <c r="E10" s="239"/>
      <c r="F10" s="239"/>
      <c r="G10" s="239"/>
      <c r="H10" s="108">
        <f>H13+H36</f>
        <v>1795815</v>
      </c>
      <c r="I10" s="108">
        <f aca="true" t="shared" si="1" ref="I10:O10">I13+I36</f>
        <v>589381</v>
      </c>
      <c r="J10" s="108">
        <f t="shared" si="1"/>
        <v>335038</v>
      </c>
      <c r="K10" s="108">
        <f t="shared" si="1"/>
        <v>343888</v>
      </c>
      <c r="L10" s="108">
        <f t="shared" si="1"/>
        <v>287218</v>
      </c>
      <c r="M10" s="108">
        <f t="shared" si="1"/>
        <v>240290</v>
      </c>
      <c r="N10" s="108">
        <f t="shared" si="1"/>
        <v>0</v>
      </c>
      <c r="O10" s="108">
        <f t="shared" si="1"/>
        <v>1206434</v>
      </c>
    </row>
    <row r="11" spans="1:15" s="91" customFormat="1" ht="14.25">
      <c r="A11" s="89"/>
      <c r="B11" s="239" t="s">
        <v>112</v>
      </c>
      <c r="C11" s="239"/>
      <c r="D11" s="239"/>
      <c r="E11" s="239"/>
      <c r="F11" s="239"/>
      <c r="G11" s="239"/>
      <c r="H11" s="108">
        <f>H14</f>
        <v>0</v>
      </c>
      <c r="I11" s="108">
        <f aca="true" t="shared" si="2" ref="I11:O11">I14</f>
        <v>0</v>
      </c>
      <c r="J11" s="108">
        <f t="shared" si="2"/>
        <v>0</v>
      </c>
      <c r="K11" s="108">
        <f t="shared" si="2"/>
        <v>0</v>
      </c>
      <c r="L11" s="108">
        <f t="shared" si="2"/>
        <v>0</v>
      </c>
      <c r="M11" s="108">
        <f t="shared" si="2"/>
        <v>0</v>
      </c>
      <c r="N11" s="108">
        <f t="shared" si="2"/>
        <v>0</v>
      </c>
      <c r="O11" s="108">
        <f t="shared" si="2"/>
        <v>0</v>
      </c>
    </row>
    <row r="12" spans="1:15" s="91" customFormat="1" ht="15">
      <c r="A12" s="119"/>
      <c r="B12" s="240" t="s">
        <v>113</v>
      </c>
      <c r="C12" s="240"/>
      <c r="D12" s="240"/>
      <c r="E12" s="240"/>
      <c r="F12" s="240"/>
      <c r="G12" s="240"/>
      <c r="H12" s="120">
        <f>SUM(H13:H14)</f>
        <v>0</v>
      </c>
      <c r="I12" s="120">
        <f aca="true" t="shared" si="3" ref="I12:O12">SUM(I13:I14)</f>
        <v>0</v>
      </c>
      <c r="J12" s="120">
        <f t="shared" si="3"/>
        <v>0</v>
      </c>
      <c r="K12" s="120">
        <f t="shared" si="3"/>
        <v>0</v>
      </c>
      <c r="L12" s="120">
        <f t="shared" si="3"/>
        <v>0</v>
      </c>
      <c r="M12" s="120">
        <f t="shared" si="3"/>
        <v>0</v>
      </c>
      <c r="N12" s="120">
        <f t="shared" si="3"/>
        <v>0</v>
      </c>
      <c r="O12" s="120">
        <f t="shared" si="3"/>
        <v>0</v>
      </c>
    </row>
    <row r="13" spans="1:15" s="117" customFormat="1" ht="15.75">
      <c r="A13" s="116"/>
      <c r="B13" s="229" t="s">
        <v>111</v>
      </c>
      <c r="C13" s="229"/>
      <c r="D13" s="229"/>
      <c r="E13" s="229"/>
      <c r="F13" s="229"/>
      <c r="G13" s="229"/>
      <c r="H13" s="97">
        <f aca="true" t="shared" si="4" ref="H13:O13">H16+H25</f>
        <v>0</v>
      </c>
      <c r="I13" s="97">
        <f t="shared" si="4"/>
        <v>0</v>
      </c>
      <c r="J13" s="90">
        <f t="shared" si="4"/>
        <v>0</v>
      </c>
      <c r="K13" s="90">
        <f t="shared" si="4"/>
        <v>0</v>
      </c>
      <c r="L13" s="90">
        <f t="shared" si="4"/>
        <v>0</v>
      </c>
      <c r="M13" s="90">
        <f t="shared" si="4"/>
        <v>0</v>
      </c>
      <c r="N13" s="118">
        <f t="shared" si="4"/>
        <v>0</v>
      </c>
      <c r="O13" s="97">
        <f t="shared" si="4"/>
        <v>0</v>
      </c>
    </row>
    <row r="14" spans="1:15" s="117" customFormat="1" ht="15.75">
      <c r="A14" s="116"/>
      <c r="B14" s="229" t="s">
        <v>112</v>
      </c>
      <c r="C14" s="229"/>
      <c r="D14" s="229"/>
      <c r="E14" s="229"/>
      <c r="F14" s="229"/>
      <c r="G14" s="229"/>
      <c r="H14" s="97">
        <f>H27+H18</f>
        <v>0</v>
      </c>
      <c r="I14" s="97">
        <f aca="true" t="shared" si="5" ref="I14:O14">I27+I18</f>
        <v>0</v>
      </c>
      <c r="J14" s="97">
        <f t="shared" si="5"/>
        <v>0</v>
      </c>
      <c r="K14" s="97">
        <f t="shared" si="5"/>
        <v>0</v>
      </c>
      <c r="L14" s="97">
        <f t="shared" si="5"/>
        <v>0</v>
      </c>
      <c r="M14" s="97">
        <f t="shared" si="5"/>
        <v>0</v>
      </c>
      <c r="N14" s="97">
        <f t="shared" si="5"/>
        <v>0</v>
      </c>
      <c r="O14" s="97">
        <f t="shared" si="5"/>
        <v>0</v>
      </c>
    </row>
    <row r="15" spans="1:15" s="91" customFormat="1" ht="30.75" customHeight="1" collapsed="1">
      <c r="A15" s="119"/>
      <c r="B15" s="231" t="s">
        <v>114</v>
      </c>
      <c r="C15" s="232"/>
      <c r="D15" s="232"/>
      <c r="E15" s="232"/>
      <c r="F15" s="232"/>
      <c r="G15" s="232"/>
      <c r="H15" s="90">
        <f aca="true" t="shared" si="6" ref="H15:O15">H16+H18</f>
        <v>0</v>
      </c>
      <c r="I15" s="90">
        <f t="shared" si="6"/>
        <v>0</v>
      </c>
      <c r="J15" s="90">
        <f t="shared" si="6"/>
        <v>0</v>
      </c>
      <c r="K15" s="90">
        <f t="shared" si="6"/>
        <v>0</v>
      </c>
      <c r="L15" s="90">
        <f t="shared" si="6"/>
        <v>0</v>
      </c>
      <c r="M15" s="90">
        <f t="shared" si="6"/>
        <v>0</v>
      </c>
      <c r="N15" s="90">
        <f t="shared" si="6"/>
        <v>0</v>
      </c>
      <c r="O15" s="90">
        <f t="shared" si="6"/>
        <v>0</v>
      </c>
    </row>
    <row r="16" spans="1:15" s="91" customFormat="1" ht="18.75" customHeight="1">
      <c r="A16" s="119"/>
      <c r="B16" s="230" t="s">
        <v>115</v>
      </c>
      <c r="C16" s="230"/>
      <c r="D16" s="230"/>
      <c r="E16" s="230"/>
      <c r="F16" s="230"/>
      <c r="G16" s="230"/>
      <c r="H16" s="90">
        <f aca="true" t="shared" si="7" ref="H16:O16">H17</f>
        <v>0</v>
      </c>
      <c r="I16" s="90">
        <f t="shared" si="7"/>
        <v>0</v>
      </c>
      <c r="J16" s="90">
        <f t="shared" si="7"/>
        <v>0</v>
      </c>
      <c r="K16" s="90">
        <f t="shared" si="7"/>
        <v>0</v>
      </c>
      <c r="L16" s="90">
        <f t="shared" si="7"/>
        <v>0</v>
      </c>
      <c r="M16" s="90">
        <f t="shared" si="7"/>
        <v>0</v>
      </c>
      <c r="N16" s="90">
        <f t="shared" si="7"/>
        <v>0</v>
      </c>
      <c r="O16" s="90">
        <f t="shared" si="7"/>
        <v>0</v>
      </c>
    </row>
    <row r="17" spans="1:15" ht="10.5" customHeight="1" hidden="1">
      <c r="A17" s="106"/>
      <c r="B17" s="71"/>
      <c r="C17" s="72"/>
      <c r="D17" s="74"/>
      <c r="E17" s="72"/>
      <c r="F17" s="73"/>
      <c r="G17" s="73"/>
      <c r="H17" s="90"/>
      <c r="I17" s="90"/>
      <c r="J17" s="90"/>
      <c r="K17" s="90"/>
      <c r="L17" s="90"/>
      <c r="M17" s="90"/>
      <c r="N17" s="90"/>
      <c r="O17" s="90">
        <f>SUM(J17:M17)</f>
        <v>0</v>
      </c>
    </row>
    <row r="18" spans="1:15" ht="16.5" customHeight="1">
      <c r="A18" s="106"/>
      <c r="B18" s="230" t="s">
        <v>112</v>
      </c>
      <c r="C18" s="230"/>
      <c r="D18" s="230"/>
      <c r="E18" s="230"/>
      <c r="F18" s="230"/>
      <c r="G18" s="230"/>
      <c r="H18" s="90">
        <f>H19</f>
        <v>0</v>
      </c>
      <c r="I18" s="90">
        <f aca="true" t="shared" si="8" ref="I18:O18">I19</f>
        <v>0</v>
      </c>
      <c r="J18" s="90">
        <f t="shared" si="8"/>
        <v>0</v>
      </c>
      <c r="K18" s="90">
        <f t="shared" si="8"/>
        <v>0</v>
      </c>
      <c r="L18" s="90">
        <f t="shared" si="8"/>
        <v>0</v>
      </c>
      <c r="M18" s="90">
        <f t="shared" si="8"/>
        <v>0</v>
      </c>
      <c r="N18" s="90">
        <f t="shared" si="8"/>
        <v>0</v>
      </c>
      <c r="O18" s="90">
        <f t="shared" si="8"/>
        <v>0</v>
      </c>
    </row>
    <row r="19" spans="1:15" ht="33.75" customHeight="1" hidden="1">
      <c r="A19" s="106"/>
      <c r="B19" s="77"/>
      <c r="C19" s="72"/>
      <c r="D19" s="74"/>
      <c r="E19" s="72"/>
      <c r="F19" s="73"/>
      <c r="G19" s="73"/>
      <c r="H19" s="90"/>
      <c r="I19" s="90"/>
      <c r="J19" s="90"/>
      <c r="K19" s="90"/>
      <c r="L19" s="90"/>
      <c r="M19" s="90"/>
      <c r="N19" s="90"/>
      <c r="O19" s="90">
        <f>SUM(J19:M19)</f>
        <v>0</v>
      </c>
    </row>
    <row r="20" spans="1:15" ht="15" collapsed="1">
      <c r="A20" s="106"/>
      <c r="B20" s="231" t="s">
        <v>118</v>
      </c>
      <c r="C20" s="232"/>
      <c r="D20" s="232"/>
      <c r="E20" s="232"/>
      <c r="F20" s="232"/>
      <c r="G20" s="232"/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1:15" ht="15" hidden="1">
      <c r="A21" s="106"/>
      <c r="B21" s="230" t="s">
        <v>111</v>
      </c>
      <c r="C21" s="230"/>
      <c r="D21" s="230"/>
      <c r="E21" s="230"/>
      <c r="F21" s="230"/>
      <c r="G21" s="230"/>
      <c r="H21" s="90"/>
      <c r="I21" s="90"/>
      <c r="J21" s="90"/>
      <c r="K21" s="90"/>
      <c r="L21" s="90"/>
      <c r="M21" s="90"/>
      <c r="N21" s="90"/>
      <c r="O21" s="90"/>
    </row>
    <row r="22" spans="1:15" s="91" customFormat="1" ht="15" customHeight="1" hidden="1">
      <c r="A22" s="119"/>
      <c r="B22" s="65" t="s">
        <v>116</v>
      </c>
      <c r="C22" s="82"/>
      <c r="D22" s="82"/>
      <c r="E22" s="65"/>
      <c r="F22" s="220" t="s">
        <v>70</v>
      </c>
      <c r="G22" s="220"/>
      <c r="H22" s="90"/>
      <c r="I22" s="90"/>
      <c r="J22" s="90"/>
      <c r="K22" s="90"/>
      <c r="L22" s="90"/>
      <c r="M22" s="90"/>
      <c r="N22" s="90"/>
      <c r="O22" s="90"/>
    </row>
    <row r="23" spans="1:15" ht="15.75">
      <c r="A23" s="106"/>
      <c r="B23" s="68" t="s">
        <v>117</v>
      </c>
      <c r="C23" s="70"/>
      <c r="D23" s="70"/>
      <c r="E23" s="66"/>
      <c r="F23" s="106"/>
      <c r="G23" s="106"/>
      <c r="H23" s="90"/>
      <c r="I23" s="90"/>
      <c r="J23" s="90"/>
      <c r="K23" s="90"/>
      <c r="L23" s="90"/>
      <c r="M23" s="90"/>
      <c r="N23" s="90"/>
      <c r="O23" s="90"/>
    </row>
    <row r="24" spans="1:15" ht="15">
      <c r="A24" s="106"/>
      <c r="B24" s="231" t="s">
        <v>119</v>
      </c>
      <c r="C24" s="232"/>
      <c r="D24" s="232"/>
      <c r="E24" s="232"/>
      <c r="F24" s="232"/>
      <c r="G24" s="232"/>
      <c r="H24" s="97">
        <f>H25+H27</f>
        <v>0</v>
      </c>
      <c r="I24" s="90">
        <f aca="true" t="shared" si="9" ref="I24:O24">I25+I27</f>
        <v>0</v>
      </c>
      <c r="J24" s="90">
        <f t="shared" si="9"/>
        <v>0</v>
      </c>
      <c r="K24" s="90">
        <f t="shared" si="9"/>
        <v>0</v>
      </c>
      <c r="L24" s="90">
        <f t="shared" si="9"/>
        <v>0</v>
      </c>
      <c r="M24" s="90">
        <f t="shared" si="9"/>
        <v>0</v>
      </c>
      <c r="N24" s="90">
        <f t="shared" si="9"/>
        <v>0</v>
      </c>
      <c r="O24" s="90">
        <f t="shared" si="9"/>
        <v>0</v>
      </c>
    </row>
    <row r="25" spans="1:15" ht="15">
      <c r="A25" s="106"/>
      <c r="B25" s="230" t="s">
        <v>111</v>
      </c>
      <c r="C25" s="230"/>
      <c r="D25" s="230"/>
      <c r="E25" s="230"/>
      <c r="F25" s="230"/>
      <c r="G25" s="230"/>
      <c r="H25" s="97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</row>
    <row r="26" spans="1:15" s="91" customFormat="1" ht="15">
      <c r="A26" s="119"/>
      <c r="B26" s="65" t="s">
        <v>129</v>
      </c>
      <c r="C26" s="82"/>
      <c r="D26" s="82"/>
      <c r="E26" s="65"/>
      <c r="F26" s="66"/>
      <c r="G26" s="66"/>
      <c r="H26" s="97"/>
      <c r="I26" s="90"/>
      <c r="J26" s="90"/>
      <c r="K26" s="90"/>
      <c r="L26" s="90"/>
      <c r="M26" s="90"/>
      <c r="N26" s="90"/>
      <c r="O26" s="90"/>
    </row>
    <row r="27" spans="1:15" ht="15">
      <c r="A27" s="106"/>
      <c r="B27" s="230" t="s">
        <v>112</v>
      </c>
      <c r="C27" s="230"/>
      <c r="D27" s="230"/>
      <c r="E27" s="230"/>
      <c r="F27" s="230"/>
      <c r="G27" s="230"/>
      <c r="H27" s="97">
        <f>SUM(H28)</f>
        <v>0</v>
      </c>
      <c r="I27" s="97">
        <f>SUM(I28)</f>
        <v>0</v>
      </c>
      <c r="J27" s="97">
        <f aca="true" t="shared" si="10" ref="J27:O27">SUM(J28)</f>
        <v>0</v>
      </c>
      <c r="K27" s="97">
        <f t="shared" si="10"/>
        <v>0</v>
      </c>
      <c r="L27" s="97">
        <f t="shared" si="10"/>
        <v>0</v>
      </c>
      <c r="M27" s="97">
        <f t="shared" si="10"/>
        <v>0</v>
      </c>
      <c r="N27" s="97">
        <f t="shared" si="10"/>
        <v>0</v>
      </c>
      <c r="O27" s="97">
        <f t="shared" si="10"/>
        <v>0</v>
      </c>
    </row>
    <row r="28" spans="1:15" s="91" customFormat="1" ht="15">
      <c r="A28" s="89"/>
      <c r="B28" s="65"/>
      <c r="C28" s="72"/>
      <c r="D28" s="74"/>
      <c r="E28" s="72"/>
      <c r="F28" s="73"/>
      <c r="G28" s="73"/>
      <c r="H28" s="90"/>
      <c r="I28" s="90"/>
      <c r="J28" s="90"/>
      <c r="K28" s="90"/>
      <c r="L28" s="90"/>
      <c r="M28" s="90"/>
      <c r="N28" s="90"/>
      <c r="O28" s="90"/>
    </row>
    <row r="29" spans="1:15" ht="27.75" customHeight="1" hidden="1">
      <c r="A29" s="107"/>
      <c r="B29" s="75"/>
      <c r="C29" s="72"/>
      <c r="D29" s="74"/>
      <c r="E29" s="72"/>
      <c r="F29" s="73"/>
      <c r="G29" s="73"/>
      <c r="H29" s="90"/>
      <c r="I29" s="90"/>
      <c r="J29" s="90"/>
      <c r="K29" s="90"/>
      <c r="L29" s="90"/>
      <c r="M29" s="90"/>
      <c r="N29" s="90"/>
      <c r="O29" s="90"/>
    </row>
    <row r="30" spans="1:15" ht="21" customHeight="1" hidden="1">
      <c r="A30" s="107"/>
      <c r="B30" s="76"/>
      <c r="C30" s="72"/>
      <c r="D30" s="74"/>
      <c r="E30" s="72"/>
      <c r="F30" s="73"/>
      <c r="G30" s="73"/>
      <c r="H30" s="90"/>
      <c r="I30" s="90"/>
      <c r="J30" s="90"/>
      <c r="K30" s="90"/>
      <c r="L30" s="90"/>
      <c r="M30" s="90"/>
      <c r="N30" s="90"/>
      <c r="O30" s="90"/>
    </row>
    <row r="31" spans="1:15" ht="34.5" customHeight="1" hidden="1">
      <c r="A31" s="107"/>
      <c r="B31" s="75"/>
      <c r="C31" s="72"/>
      <c r="D31" s="74"/>
      <c r="E31" s="72"/>
      <c r="F31" s="73"/>
      <c r="G31" s="73"/>
      <c r="H31" s="90"/>
      <c r="I31" s="90"/>
      <c r="J31" s="90"/>
      <c r="K31" s="90"/>
      <c r="L31" s="90"/>
      <c r="M31" s="90"/>
      <c r="N31" s="90"/>
      <c r="O31" s="90"/>
    </row>
    <row r="32" spans="1:15" ht="17.25" customHeight="1" hidden="1">
      <c r="A32" s="107"/>
      <c r="B32" s="75"/>
      <c r="C32" s="72"/>
      <c r="D32" s="74"/>
      <c r="E32" s="72"/>
      <c r="F32" s="73"/>
      <c r="G32" s="73"/>
      <c r="H32" s="90"/>
      <c r="I32" s="90"/>
      <c r="J32" s="90"/>
      <c r="K32" s="90"/>
      <c r="L32" s="90"/>
      <c r="M32" s="90"/>
      <c r="N32" s="90"/>
      <c r="O32" s="90"/>
    </row>
    <row r="33" spans="1:15" ht="17.25" customHeight="1" hidden="1">
      <c r="A33" s="107"/>
      <c r="B33" s="75"/>
      <c r="C33" s="72"/>
      <c r="D33" s="74"/>
      <c r="E33" s="72"/>
      <c r="F33" s="73"/>
      <c r="G33" s="73"/>
      <c r="H33" s="90"/>
      <c r="I33" s="90"/>
      <c r="J33" s="90"/>
      <c r="K33" s="90"/>
      <c r="L33" s="90"/>
      <c r="M33" s="90"/>
      <c r="N33" s="90"/>
      <c r="O33" s="90"/>
    </row>
    <row r="34" spans="1:15" ht="17.25" customHeight="1" hidden="1">
      <c r="A34" s="107"/>
      <c r="B34" s="75"/>
      <c r="C34" s="72"/>
      <c r="D34" s="74"/>
      <c r="E34" s="72"/>
      <c r="F34" s="73"/>
      <c r="G34" s="73"/>
      <c r="H34" s="90"/>
      <c r="I34" s="90"/>
      <c r="J34" s="90"/>
      <c r="K34" s="90"/>
      <c r="L34" s="90"/>
      <c r="M34" s="90"/>
      <c r="N34" s="90"/>
      <c r="O34" s="90"/>
    </row>
    <row r="35" spans="1:15" ht="27" customHeight="1" collapsed="1">
      <c r="A35" s="106"/>
      <c r="B35" s="217" t="s">
        <v>120</v>
      </c>
      <c r="C35" s="218"/>
      <c r="D35" s="218"/>
      <c r="E35" s="218"/>
      <c r="F35" s="218"/>
      <c r="G35" s="219"/>
      <c r="H35" s="108">
        <f>SUM(H36)</f>
        <v>1795815</v>
      </c>
      <c r="I35" s="108">
        <f aca="true" t="shared" si="11" ref="I35:O35">SUM(I36)</f>
        <v>589381</v>
      </c>
      <c r="J35" s="108">
        <f t="shared" si="11"/>
        <v>335038</v>
      </c>
      <c r="K35" s="108">
        <f t="shared" si="11"/>
        <v>343888</v>
      </c>
      <c r="L35" s="108">
        <f t="shared" si="11"/>
        <v>287218</v>
      </c>
      <c r="M35" s="108">
        <f t="shared" si="11"/>
        <v>240290</v>
      </c>
      <c r="N35" s="108">
        <f t="shared" si="11"/>
        <v>0</v>
      </c>
      <c r="O35" s="108">
        <f t="shared" si="11"/>
        <v>1206434</v>
      </c>
    </row>
    <row r="36" spans="1:15" s="91" customFormat="1" ht="15" customHeight="1">
      <c r="A36" s="89"/>
      <c r="B36" s="214" t="s">
        <v>111</v>
      </c>
      <c r="C36" s="215"/>
      <c r="D36" s="215"/>
      <c r="E36" s="215"/>
      <c r="F36" s="215"/>
      <c r="G36" s="216"/>
      <c r="H36" s="108">
        <f>SUM(H37:H42)</f>
        <v>1795815</v>
      </c>
      <c r="I36" s="108">
        <f aca="true" t="shared" si="12" ref="I36:O36">SUM(I37:I42)</f>
        <v>589381</v>
      </c>
      <c r="J36" s="108">
        <f t="shared" si="12"/>
        <v>335038</v>
      </c>
      <c r="K36" s="108">
        <f t="shared" si="12"/>
        <v>343888</v>
      </c>
      <c r="L36" s="108">
        <f t="shared" si="12"/>
        <v>287218</v>
      </c>
      <c r="M36" s="108">
        <f t="shared" si="12"/>
        <v>240290</v>
      </c>
      <c r="N36" s="108">
        <f t="shared" si="12"/>
        <v>0</v>
      </c>
      <c r="O36" s="108">
        <f t="shared" si="12"/>
        <v>1206434</v>
      </c>
    </row>
    <row r="37" spans="1:15" s="98" customFormat="1" ht="12">
      <c r="A37" s="99" t="s">
        <v>2</v>
      </c>
      <c r="B37" s="93" t="s">
        <v>132</v>
      </c>
      <c r="C37" s="94" t="s">
        <v>125</v>
      </c>
      <c r="D37" s="95">
        <v>2011</v>
      </c>
      <c r="E37" s="94">
        <v>2013</v>
      </c>
      <c r="F37" s="96" t="s">
        <v>126</v>
      </c>
      <c r="G37" s="96" t="s">
        <v>137</v>
      </c>
      <c r="H37" s="97">
        <f aca="true" t="shared" si="13" ref="H37:H42">I37+O37</f>
        <v>117360</v>
      </c>
      <c r="I37" s="97">
        <v>39120</v>
      </c>
      <c r="J37" s="97">
        <v>39120</v>
      </c>
      <c r="K37" s="97">
        <v>39120</v>
      </c>
      <c r="L37" s="97">
        <v>0</v>
      </c>
      <c r="M37" s="97">
        <v>0</v>
      </c>
      <c r="N37" s="97"/>
      <c r="O37" s="97">
        <f aca="true" t="shared" si="14" ref="O37:O42">SUM(J37:M37)</f>
        <v>78240</v>
      </c>
    </row>
    <row r="38" spans="1:15" s="98" customFormat="1" ht="12">
      <c r="A38" s="99" t="s">
        <v>8</v>
      </c>
      <c r="B38" s="93" t="s">
        <v>133</v>
      </c>
      <c r="C38" s="94" t="s">
        <v>125</v>
      </c>
      <c r="D38" s="95">
        <v>2011</v>
      </c>
      <c r="E38" s="94">
        <v>2013</v>
      </c>
      <c r="F38" s="96" t="s">
        <v>127</v>
      </c>
      <c r="G38" s="96" t="s">
        <v>128</v>
      </c>
      <c r="H38" s="97">
        <f t="shared" si="13"/>
        <v>75000</v>
      </c>
      <c r="I38" s="97">
        <v>24000</v>
      </c>
      <c r="J38" s="97">
        <v>25000</v>
      </c>
      <c r="K38" s="97">
        <v>26000</v>
      </c>
      <c r="L38" s="97">
        <v>0</v>
      </c>
      <c r="M38" s="97">
        <v>0</v>
      </c>
      <c r="N38" s="97"/>
      <c r="O38" s="97">
        <f t="shared" si="14"/>
        <v>51000</v>
      </c>
    </row>
    <row r="39" spans="1:15" s="98" customFormat="1" ht="36.75" customHeight="1">
      <c r="A39" s="101" t="s">
        <v>17</v>
      </c>
      <c r="B39" s="102" t="s">
        <v>134</v>
      </c>
      <c r="C39" s="105" t="s">
        <v>150</v>
      </c>
      <c r="D39" s="104">
        <v>2010</v>
      </c>
      <c r="E39" s="103">
        <v>2014</v>
      </c>
      <c r="F39" s="100" t="s">
        <v>135</v>
      </c>
      <c r="G39" s="100" t="s">
        <v>136</v>
      </c>
      <c r="H39" s="97">
        <f t="shared" si="13"/>
        <v>52890</v>
      </c>
      <c r="I39" s="97">
        <v>19956</v>
      </c>
      <c r="J39" s="97">
        <v>10478</v>
      </c>
      <c r="K39" s="97">
        <v>10978</v>
      </c>
      <c r="L39" s="97">
        <v>11478</v>
      </c>
      <c r="M39" s="97">
        <v>0</v>
      </c>
      <c r="N39" s="97"/>
      <c r="O39" s="97">
        <f t="shared" si="14"/>
        <v>32934</v>
      </c>
    </row>
    <row r="40" spans="1:15" s="98" customFormat="1" ht="36.75" customHeight="1">
      <c r="A40" s="101" t="s">
        <v>18</v>
      </c>
      <c r="B40" s="102" t="s">
        <v>138</v>
      </c>
      <c r="C40" s="105" t="s">
        <v>147</v>
      </c>
      <c r="D40" s="104">
        <v>2010</v>
      </c>
      <c r="E40" s="103">
        <v>2014</v>
      </c>
      <c r="F40" s="100" t="s">
        <v>139</v>
      </c>
      <c r="G40" s="100" t="s">
        <v>140</v>
      </c>
      <c r="H40" s="97">
        <f t="shared" si="13"/>
        <v>194510</v>
      </c>
      <c r="I40" s="97">
        <v>73910</v>
      </c>
      <c r="J40" s="97">
        <v>39200</v>
      </c>
      <c r="K40" s="97">
        <v>40100</v>
      </c>
      <c r="L40" s="97">
        <v>41300</v>
      </c>
      <c r="M40" s="97">
        <v>0</v>
      </c>
      <c r="N40" s="97"/>
      <c r="O40" s="97">
        <f t="shared" si="14"/>
        <v>120600</v>
      </c>
    </row>
    <row r="41" spans="1:15" s="98" customFormat="1" ht="24.75" customHeight="1">
      <c r="A41" s="101" t="s">
        <v>20</v>
      </c>
      <c r="B41" s="102" t="s">
        <v>141</v>
      </c>
      <c r="C41" s="105" t="s">
        <v>146</v>
      </c>
      <c r="D41" s="104">
        <v>2010</v>
      </c>
      <c r="E41" s="103">
        <v>2015</v>
      </c>
      <c r="F41" s="100" t="s">
        <v>142</v>
      </c>
      <c r="G41" s="100" t="s">
        <v>143</v>
      </c>
      <c r="H41" s="97">
        <f t="shared" si="13"/>
        <v>82575</v>
      </c>
      <c r="I41" s="97">
        <v>25715</v>
      </c>
      <c r="J41" s="97">
        <v>13540</v>
      </c>
      <c r="K41" s="97">
        <v>13990</v>
      </c>
      <c r="L41" s="97">
        <v>14440</v>
      </c>
      <c r="M41" s="97">
        <v>14890</v>
      </c>
      <c r="N41" s="97"/>
      <c r="O41" s="97">
        <f t="shared" si="14"/>
        <v>56860</v>
      </c>
    </row>
    <row r="42" spans="1:15" s="98" customFormat="1" ht="13.5" customHeight="1">
      <c r="A42" s="101" t="s">
        <v>21</v>
      </c>
      <c r="B42" s="102" t="s">
        <v>144</v>
      </c>
      <c r="C42" s="105" t="s">
        <v>145</v>
      </c>
      <c r="D42" s="104">
        <v>2010</v>
      </c>
      <c r="E42" s="103">
        <v>2015</v>
      </c>
      <c r="F42" s="100" t="s">
        <v>148</v>
      </c>
      <c r="G42" s="100" t="s">
        <v>149</v>
      </c>
      <c r="H42" s="97">
        <f t="shared" si="13"/>
        <v>1273480</v>
      </c>
      <c r="I42" s="97">
        <v>406680</v>
      </c>
      <c r="J42" s="97">
        <v>207700</v>
      </c>
      <c r="K42" s="97">
        <v>213700</v>
      </c>
      <c r="L42" s="97">
        <v>220000</v>
      </c>
      <c r="M42" s="97">
        <v>225400</v>
      </c>
      <c r="N42" s="97"/>
      <c r="O42" s="97">
        <f t="shared" si="14"/>
        <v>866800</v>
      </c>
    </row>
    <row r="43" spans="1:15" ht="18" customHeight="1">
      <c r="A43" s="106"/>
      <c r="B43" s="223" t="s">
        <v>112</v>
      </c>
      <c r="C43" s="224"/>
      <c r="D43" s="224"/>
      <c r="E43" s="224"/>
      <c r="F43" s="224"/>
      <c r="G43" s="225"/>
      <c r="H43" s="90"/>
      <c r="I43" s="90"/>
      <c r="J43" s="90"/>
      <c r="K43" s="118"/>
      <c r="L43" s="118"/>
      <c r="M43" s="118"/>
      <c r="N43" s="90"/>
      <c r="O43" s="90"/>
    </row>
    <row r="44" spans="1:15" s="91" customFormat="1" ht="15" hidden="1">
      <c r="A44" s="119"/>
      <c r="B44" s="65" t="s">
        <v>121</v>
      </c>
      <c r="C44" s="82"/>
      <c r="D44" s="82"/>
      <c r="E44" s="65"/>
      <c r="F44" s="67"/>
      <c r="G44" s="69"/>
      <c r="H44" s="90"/>
      <c r="I44" s="90"/>
      <c r="J44" s="90"/>
      <c r="K44" s="118"/>
      <c r="L44" s="118"/>
      <c r="M44" s="118"/>
      <c r="N44" s="90"/>
      <c r="O44" s="90"/>
    </row>
    <row r="45" spans="1:15" s="91" customFormat="1" ht="15" hidden="1">
      <c r="A45" s="119"/>
      <c r="B45" s="67" t="s">
        <v>122</v>
      </c>
      <c r="C45" s="221"/>
      <c r="D45" s="82"/>
      <c r="E45" s="65"/>
      <c r="F45" s="67"/>
      <c r="G45" s="69"/>
      <c r="H45" s="90"/>
      <c r="I45" s="90"/>
      <c r="J45" s="90"/>
      <c r="K45" s="118"/>
      <c r="L45" s="118"/>
      <c r="M45" s="118"/>
      <c r="N45" s="90"/>
      <c r="O45" s="90"/>
    </row>
    <row r="46" spans="1:15" ht="9.75" customHeight="1" hidden="1">
      <c r="A46" s="106"/>
      <c r="B46" s="68"/>
      <c r="C46" s="222"/>
      <c r="D46" s="83"/>
      <c r="E46" s="66"/>
      <c r="F46" s="106"/>
      <c r="G46" s="106"/>
      <c r="H46" s="90"/>
      <c r="I46" s="90"/>
      <c r="J46" s="90"/>
      <c r="K46" s="118"/>
      <c r="L46" s="118"/>
      <c r="M46" s="118"/>
      <c r="N46" s="90"/>
      <c r="O46" s="90"/>
    </row>
    <row r="47" spans="1:15" ht="15" customHeight="1" collapsed="1">
      <c r="A47" s="106"/>
      <c r="B47" s="226" t="s">
        <v>123</v>
      </c>
      <c r="C47" s="227"/>
      <c r="D47" s="227"/>
      <c r="E47" s="227"/>
      <c r="F47" s="227"/>
      <c r="G47" s="228"/>
      <c r="H47" s="90"/>
      <c r="I47" s="90"/>
      <c r="J47" s="90"/>
      <c r="K47" s="118"/>
      <c r="L47" s="118"/>
      <c r="M47" s="118"/>
      <c r="N47" s="90"/>
      <c r="O47" s="90"/>
    </row>
    <row r="48" spans="1:15" ht="15" customHeight="1">
      <c r="A48" s="106"/>
      <c r="B48" s="223" t="s">
        <v>111</v>
      </c>
      <c r="C48" s="224"/>
      <c r="D48" s="224"/>
      <c r="E48" s="224"/>
      <c r="F48" s="224"/>
      <c r="G48" s="225"/>
      <c r="H48" s="90"/>
      <c r="I48" s="90"/>
      <c r="J48" s="90"/>
      <c r="K48" s="118"/>
      <c r="L48" s="118"/>
      <c r="M48" s="118"/>
      <c r="N48" s="90"/>
      <c r="O48" s="90"/>
    </row>
    <row r="49" spans="1:15" s="91" customFormat="1" ht="15" hidden="1">
      <c r="A49" s="119"/>
      <c r="B49" s="65" t="s">
        <v>121</v>
      </c>
      <c r="C49" s="82"/>
      <c r="D49" s="82"/>
      <c r="E49" s="65"/>
      <c r="F49" s="220" t="s">
        <v>70</v>
      </c>
      <c r="G49" s="220"/>
      <c r="H49" s="90"/>
      <c r="I49" s="90"/>
      <c r="J49" s="90"/>
      <c r="K49" s="118"/>
      <c r="L49" s="118"/>
      <c r="M49" s="118"/>
      <c r="N49" s="90"/>
      <c r="O49" s="90"/>
    </row>
    <row r="50" spans="1:15" s="91" customFormat="1" ht="15" hidden="1">
      <c r="A50" s="119"/>
      <c r="B50" s="67" t="s">
        <v>122</v>
      </c>
      <c r="C50" s="221"/>
      <c r="D50" s="82"/>
      <c r="E50" s="65"/>
      <c r="F50" s="220" t="s">
        <v>70</v>
      </c>
      <c r="G50" s="220"/>
      <c r="H50" s="90"/>
      <c r="I50" s="90"/>
      <c r="J50" s="90"/>
      <c r="K50" s="118"/>
      <c r="L50" s="118"/>
      <c r="M50" s="118"/>
      <c r="N50" s="90"/>
      <c r="O50" s="90"/>
    </row>
    <row r="51" spans="1:15" ht="15.75" hidden="1">
      <c r="A51" s="106"/>
      <c r="B51" s="68"/>
      <c r="C51" s="222"/>
      <c r="D51" s="83"/>
      <c r="E51" s="66"/>
      <c r="F51" s="106"/>
      <c r="G51" s="106"/>
      <c r="H51" s="90"/>
      <c r="I51" s="90"/>
      <c r="J51" s="90"/>
      <c r="K51" s="118"/>
      <c r="L51" s="118"/>
      <c r="M51" s="118"/>
      <c r="N51" s="90"/>
      <c r="O51" s="90"/>
    </row>
    <row r="52" spans="1:15" ht="15" hidden="1">
      <c r="A52" s="106"/>
      <c r="B52" s="106"/>
      <c r="C52" s="106"/>
      <c r="D52" s="106"/>
      <c r="E52" s="106"/>
      <c r="F52" s="106"/>
      <c r="G52" s="106"/>
      <c r="H52" s="90"/>
      <c r="I52" s="90"/>
      <c r="J52" s="90"/>
      <c r="K52" s="118"/>
      <c r="L52" s="118"/>
      <c r="M52" s="118"/>
      <c r="N52" s="90"/>
      <c r="O52" s="90"/>
    </row>
    <row r="53" spans="1:15" ht="15">
      <c r="A53" s="106"/>
      <c r="B53" s="106"/>
      <c r="C53" s="106"/>
      <c r="D53" s="106"/>
      <c r="E53" s="106"/>
      <c r="F53" s="106"/>
      <c r="G53" s="106"/>
      <c r="H53" s="90"/>
      <c r="I53" s="90"/>
      <c r="J53" s="90"/>
      <c r="K53" s="118"/>
      <c r="L53" s="118"/>
      <c r="M53" s="118"/>
      <c r="N53" s="90"/>
      <c r="O53" s="90"/>
    </row>
  </sheetData>
  <sheetProtection/>
  <mergeCells count="33">
    <mergeCell ref="A6:A7"/>
    <mergeCell ref="B6:B7"/>
    <mergeCell ref="C6:C7"/>
    <mergeCell ref="D6:E6"/>
    <mergeCell ref="F6:G6"/>
    <mergeCell ref="O6:O7"/>
    <mergeCell ref="B9:G9"/>
    <mergeCell ref="B20:G20"/>
    <mergeCell ref="B15:G15"/>
    <mergeCell ref="B16:G16"/>
    <mergeCell ref="B10:G10"/>
    <mergeCell ref="B11:G11"/>
    <mergeCell ref="B12:G12"/>
    <mergeCell ref="H6:H7"/>
    <mergeCell ref="B27:G27"/>
    <mergeCell ref="B21:G21"/>
    <mergeCell ref="F22:G22"/>
    <mergeCell ref="I6:I7"/>
    <mergeCell ref="J6:N6"/>
    <mergeCell ref="B13:G13"/>
    <mergeCell ref="B14:G14"/>
    <mergeCell ref="B18:G18"/>
    <mergeCell ref="B24:G24"/>
    <mergeCell ref="B25:G25"/>
    <mergeCell ref="B36:G36"/>
    <mergeCell ref="B35:G35"/>
    <mergeCell ref="F49:G49"/>
    <mergeCell ref="C50:C51"/>
    <mergeCell ref="F50:G50"/>
    <mergeCell ref="B43:G43"/>
    <mergeCell ref="C45:C46"/>
    <mergeCell ref="B47:G47"/>
    <mergeCell ref="B48:G48"/>
  </mergeCells>
  <printOptions/>
  <pageMargins left="0.3937007874015748" right="0.2362204724409449" top="0.31496062992125984" bottom="0.31496062992125984" header="0.31496062992125984" footer="0.31496062992125984"/>
  <pageSetup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Sebastian</cp:lastModifiedBy>
  <cp:lastPrinted>2011-11-10T14:19:12Z</cp:lastPrinted>
  <dcterms:created xsi:type="dcterms:W3CDTF">2010-09-17T02:30:46Z</dcterms:created>
  <dcterms:modified xsi:type="dcterms:W3CDTF">2012-01-03T14:38:40Z</dcterms:modified>
  <cp:category/>
  <cp:version/>
  <cp:contentType/>
  <cp:contentStatus/>
</cp:coreProperties>
</file>